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rkgsberlin-my.sharepoint.com/personal/t_woods_drk_de/Documents/Dokumente/Communications outputs/2023-04 Overview report/Publicity and outreach/Data for downloading/"/>
    </mc:Choice>
  </mc:AlternateContent>
  <xr:revisionPtr revIDLastSave="1" documentId="8_{9287B76E-6759-49F9-9E57-F4A70FEB6999}" xr6:coauthVersionLast="47" xr6:coauthVersionMax="47" xr10:uidLastSave="{58D5A4AE-BC78-47A5-B8BF-B5A4D520CD8F}"/>
  <bookViews>
    <workbookView xWindow="-110" yWindow="-110" windowWidth="19420" windowHeight="10420" xr2:uid="{95F08C9E-02FC-4200-B776-26E24FCF7B7B}"/>
  </bookViews>
  <sheets>
    <sheet name="Active protocols"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4" l="1"/>
  <c r="F73" i="4" s="1"/>
  <c r="G6" i="4"/>
  <c r="G7" i="4"/>
  <c r="G12" i="4"/>
  <c r="G27" i="4"/>
  <c r="G38" i="4"/>
  <c r="G44" i="4"/>
  <c r="G45" i="4"/>
  <c r="G47" i="4"/>
  <c r="G50" i="4"/>
  <c r="G55" i="4"/>
  <c r="G56" i="4"/>
  <c r="G66" i="4"/>
  <c r="G72" i="4" l="1"/>
  <c r="G73" i="4" s="1"/>
</calcChain>
</file>

<file path=xl/sharedStrings.xml><?xml version="1.0" encoding="utf-8"?>
<sst xmlns="http://schemas.openxmlformats.org/spreadsheetml/2006/main" count="386" uniqueCount="122">
  <si>
    <t>Country</t>
  </si>
  <si>
    <t>Hazard</t>
  </si>
  <si>
    <t>Coordinating organization(s) / funding organization</t>
  </si>
  <si>
    <t>Implementing organization(s) and partners*</t>
  </si>
  <si>
    <t>People targeted**</t>
  </si>
  <si>
    <t>Available budget per activation (US$)***</t>
  </si>
  <si>
    <t>Bangladesh</t>
  </si>
  <si>
    <t>Cyclone/Typhoon/Hurricane</t>
  </si>
  <si>
    <t>IFRC</t>
  </si>
  <si>
    <t>Bangladesh Red Crescent Society; German Red Cross; American Red Cross; Swiss Red Cross</t>
  </si>
  <si>
    <t>RCRC</t>
  </si>
  <si>
    <t>Riverine flood</t>
  </si>
  <si>
    <t>OCHA</t>
  </si>
  <si>
    <t xml:space="preserve">FAO; WFP; UNICEF; UNFPA; NGO partners </t>
  </si>
  <si>
    <t>UN</t>
  </si>
  <si>
    <t>WFP</t>
  </si>
  <si>
    <t>Flood</t>
  </si>
  <si>
    <t>Start Network</t>
  </si>
  <si>
    <t>CARE International; RDRS Bangladesh; MMS; DAM; Islamic Relief; World Vision International; NDP; SKS Foundation</t>
  </si>
  <si>
    <t>NGO</t>
  </si>
  <si>
    <t>Cold wave</t>
  </si>
  <si>
    <t>ESDO; Humanity &amp; Inclusion</t>
  </si>
  <si>
    <t>Burkina Faso</t>
  </si>
  <si>
    <t>Drought</t>
  </si>
  <si>
    <t>UNHCR; FAO; WFP; UNICEF; UNFPA; NGO partners</t>
  </si>
  <si>
    <t>Burundi</t>
  </si>
  <si>
    <t>WFP; Burundi Red Cross</t>
  </si>
  <si>
    <t>n/a</t>
  </si>
  <si>
    <t>Costa Rica</t>
  </si>
  <si>
    <t>Volcanic ash</t>
  </si>
  <si>
    <t>Costa Rican Red Cross; German Red Cross</t>
  </si>
  <si>
    <t>Chad</t>
  </si>
  <si>
    <t>FAO; UNFPA; UNHCR; UNICEF; WFP; NGO partners</t>
  </si>
  <si>
    <t>Democratic Republic of the Congo</t>
  </si>
  <si>
    <t>Christian Aid; MIDEFEHOPS; ALIMA; Caritas Kindu</t>
  </si>
  <si>
    <t>Djibouti</t>
  </si>
  <si>
    <t>Red Crescent Society of Djibouti; IFRC</t>
  </si>
  <si>
    <t>Dominican Republic</t>
  </si>
  <si>
    <t>Ecuador</t>
  </si>
  <si>
    <t>El Niño (extreme rainfall)</t>
  </si>
  <si>
    <t>Ecuadorian Red Cross; German Red Cross</t>
  </si>
  <si>
    <t>Ethiopia</t>
  </si>
  <si>
    <t>FAO; UNFPA; UNHCR; UNICEF; WHO; NGO partners</t>
  </si>
  <si>
    <t>Ethiopian Red Cross Society; The Netherlands Red Cross</t>
  </si>
  <si>
    <t>Guatemala</t>
  </si>
  <si>
    <t>Guatemalan Red Cross; German Red Cross</t>
  </si>
  <si>
    <t>Honduras</t>
  </si>
  <si>
    <t>Honduran Red Cross; German Red Cross</t>
  </si>
  <si>
    <t>Kazakhstan</t>
  </si>
  <si>
    <t xml:space="preserve">Cold wave  </t>
  </si>
  <si>
    <t>Red Crescent Society of the Republic of Kazakhstan; IFRC</t>
  </si>
  <si>
    <t>Kenya</t>
  </si>
  <si>
    <t>Kenya Red Cross Society; The Netherlands Red Cross; British Red Cross; Danish Red Cross</t>
  </si>
  <si>
    <t xml:space="preserve">Drought </t>
  </si>
  <si>
    <t xml:space="preserve">Welthungerhilfe; PACIDA; Oxfam; MID-P; ACTED; SAPCONE; TUPADO </t>
  </si>
  <si>
    <t>Kyrgyzstan</t>
  </si>
  <si>
    <t>Heat wave</t>
  </si>
  <si>
    <t>Red Crescent Society of Kyrgyzstan; German Red Cross</t>
  </si>
  <si>
    <t>Lesotho</t>
  </si>
  <si>
    <t>Lesotho Red Cross Society; German Red Cross</t>
  </si>
  <si>
    <t>Madagascar</t>
  </si>
  <si>
    <t>FAO</t>
  </si>
  <si>
    <t>Action Against Hunger; Doctors of the World; Welthungerhilfe; Medair; CRS; Save the Children; CARE International</t>
  </si>
  <si>
    <t>Welthungerhilfe; CRS</t>
  </si>
  <si>
    <t>Malawi</t>
  </si>
  <si>
    <t>Dry spell</t>
  </si>
  <si>
    <t>UNFPA; IOM; UNICEF; FAO; WFP; NGO partners</t>
  </si>
  <si>
    <t>Mali</t>
  </si>
  <si>
    <t>Mali Red Cross; The Netherlands Red Cross; Danish Red Cross</t>
  </si>
  <si>
    <t>Mozambique</t>
  </si>
  <si>
    <t>Mozambique Red Cross Society; German Red Cross; Belgian Red Cross (Flanders)</t>
  </si>
  <si>
    <t>Nepal</t>
  </si>
  <si>
    <t>UNFPA; UNICEF; UN Women; WFP; Nepal Red Cross Society; NGO partners</t>
  </si>
  <si>
    <t xml:space="preserve">WFP </t>
  </si>
  <si>
    <t>Landslide</t>
  </si>
  <si>
    <t>Cordaid; CRS</t>
  </si>
  <si>
    <t>Niger</t>
  </si>
  <si>
    <t>Niger Red Cross Society / French Red Cross / Belgian Red Cross / British Red Cross</t>
  </si>
  <si>
    <t>UNICEF, WHO, FAO, UNHCR, UNFPA, UNDP, WFP, NGO partners</t>
  </si>
  <si>
    <t>Red Cross Society of Niger; Belgian Red Cross (Flanders)</t>
  </si>
  <si>
    <t>Nigeria</t>
  </si>
  <si>
    <t xml:space="preserve">Riverine flood </t>
  </si>
  <si>
    <t>Nigerian Red Cross Society; IFRC</t>
  </si>
  <si>
    <t>Pakistan</t>
  </si>
  <si>
    <t>HANDS; HelpAge International; Help Foundation; Bright Star Development Balochistan; ACTED</t>
  </si>
  <si>
    <t>Tearfund; Mercy Corps; IDEA; HelpAge International; HANDS; Help Foundation; ACTED</t>
  </si>
  <si>
    <t>Concern Worldwide</t>
  </si>
  <si>
    <t>Peru</t>
  </si>
  <si>
    <t>Cold wave / Heavy snowfall</t>
  </si>
  <si>
    <t>Peruvian Red Cross; German Red Cross</t>
  </si>
  <si>
    <t>Philippines</t>
  </si>
  <si>
    <t>Humanity &amp; Inclusion; CARE International; AADC; LCDE; ACCORD; GMDFI; SPUP-CSC</t>
  </si>
  <si>
    <t>Philippine Red Cross; German Red Cross; Finnish Red Cross</t>
  </si>
  <si>
    <t>IOM; FAO; WFP; UNICEF; UNFPA; Philippine Red Cross; NGO partners</t>
  </si>
  <si>
    <t>Disease outbreak</t>
  </si>
  <si>
    <t>Humanity &amp; Inclusion</t>
  </si>
  <si>
    <t>Senegal</t>
  </si>
  <si>
    <t xml:space="preserve">Action Against Hunger  </t>
  </si>
  <si>
    <t>Somalia</t>
  </si>
  <si>
    <t>Sudan</t>
  </si>
  <si>
    <t>Tajikistan</t>
  </si>
  <si>
    <t>Red Crescent Society of Tajikistan; German Red Cross</t>
  </si>
  <si>
    <t>Timor-Leste</t>
  </si>
  <si>
    <t>Uganda</t>
  </si>
  <si>
    <t>The Uganda Red Cross Society; The Netherlands Red Cross</t>
  </si>
  <si>
    <t>Viet Nam</t>
  </si>
  <si>
    <t>Viet Nam Red Cross Society; German Red Cross</t>
  </si>
  <si>
    <t>Zambia</t>
  </si>
  <si>
    <t>Zambia Red Cross Society; The Netherlands Red Cross</t>
  </si>
  <si>
    <t>Zimbabwe</t>
  </si>
  <si>
    <t>ARC Replica; Action Against Hunger; CAFOD; Tearfund; Plan International; GOAL</t>
  </si>
  <si>
    <t>Welthungerhilfe; Tsuro Trust; ACTED; Nutrition Action Zimbabwe; Trócaire; Caritas Bulawayo</t>
  </si>
  <si>
    <t>Zimbabwe Red Cross Society; British Red Cross</t>
  </si>
  <si>
    <t xml:space="preserve">Total </t>
  </si>
  <si>
    <t>*** Figures in other currencies are converted using the average exchange rates for 2022: GBP 1: 1.2369 USD; CHF 1: 1.0481 USD. Source: www.exchangerates.org.uk</t>
  </si>
  <si>
    <t>Notes</t>
  </si>
  <si>
    <t>* FAO entries are without targeted people and available budget. In case an Anticipatory Action Protocol is triggered, FAO’s funding allocations are flexible and are determined based on the expected hazard impact and available funding.FAO’s global Special Fund for Emergency and Rehabilitation Activities (SFERA) provides flexible financing for the implementation of AA, in addition to financial resources that are pre-arranged in some countries. Pre-arranged SFERA funds for anticipatory action currently amount to about USD 11 M. Considering the average cost per direct beneficiary from previous anticipatory action interventions, this could directly protect the agricultural livelihoods and food security of approximately 785,000 individuals ahead of forecast shocks.</t>
  </si>
  <si>
    <t>** It is likely that a higher number of NGOs are implementing anticipatory action than are included in these figures.</t>
  </si>
  <si>
    <t>Total (including FAO data)*</t>
  </si>
  <si>
    <t>**** RCRC = Red Cross Red Crescent Movement. All other acronyms can be found in the full report.</t>
  </si>
  <si>
    <t>Organizational type****</t>
  </si>
  <si>
    <t>This table (Figure 1/Table A1 in the full report) captures countries with an active framework in place in 2022. This may include frameworks that were activated in 2022 and have since been under revision. and/or not active anymore.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</si>
</sst>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7" x14ac:knownFonts="1">
    <font>
      <sz val="11"/>
      <color theme="1"/>
      <name val="Calibri"/>
      <family val="2"/>
      <scheme val="minor"/>
    </font>
    <font>
      <sz val="11"/>
      <color theme="1"/>
      <name val="Calibri"/>
      <family val="2"/>
      <scheme val="minor"/>
    </font>
    <font>
      <sz val="11"/>
      <name val="Arial"/>
      <family val="2"/>
    </font>
    <font>
      <u/>
      <sz val="11"/>
      <color theme="10"/>
      <name val="Calibri"/>
      <family val="2"/>
      <scheme val="minor"/>
    </font>
    <font>
      <b/>
      <sz val="11"/>
      <name val="Arial"/>
      <family val="2"/>
    </font>
    <font>
      <b/>
      <u/>
      <sz val="11"/>
      <name val="Arial"/>
      <family val="2"/>
    </font>
    <font>
      <u/>
      <sz val="11"/>
      <name val="Arial"/>
      <family val="2"/>
    </font>
  </fonts>
  <fills count="6">
    <fill>
      <patternFill patternType="none"/>
    </fill>
    <fill>
      <patternFill patternType="gray125"/>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21">
    <xf numFmtId="0" fontId="0" fillId="0" borderId="0" xfId="0"/>
    <xf numFmtId="0" fontId="2" fillId="0" borderId="1" xfId="0" applyFont="1" applyBorder="1" applyAlignment="1">
      <alignment wrapText="1"/>
    </xf>
    <xf numFmtId="0" fontId="2" fillId="3" borderId="1" xfId="0" applyFont="1" applyFill="1" applyBorder="1" applyAlignment="1">
      <alignment wrapText="1"/>
    </xf>
    <xf numFmtId="3" fontId="2" fillId="0" borderId="1" xfId="0" applyNumberFormat="1" applyFont="1" applyBorder="1" applyAlignment="1">
      <alignment horizontal="right" wrapText="1"/>
    </xf>
    <xf numFmtId="3" fontId="2" fillId="0" borderId="1" xfId="0" applyNumberFormat="1" applyFont="1" applyBorder="1" applyAlignment="1">
      <alignment wrapText="1"/>
    </xf>
    <xf numFmtId="3" fontId="2" fillId="3" borderId="1" xfId="0" applyNumberFormat="1" applyFont="1" applyFill="1" applyBorder="1" applyAlignment="1">
      <alignment wrapText="1"/>
    </xf>
    <xf numFmtId="3" fontId="2" fillId="3" borderId="1" xfId="0" applyNumberFormat="1" applyFont="1" applyFill="1" applyBorder="1" applyAlignment="1">
      <alignment horizontal="right" wrapText="1"/>
    </xf>
    <xf numFmtId="3" fontId="2" fillId="0" borderId="2" xfId="0" applyNumberFormat="1" applyFont="1" applyBorder="1" applyAlignment="1">
      <alignment horizontal="right" wrapText="1"/>
    </xf>
    <xf numFmtId="0" fontId="2" fillId="0" borderId="0" xfId="0" applyFont="1" applyAlignment="1">
      <alignment wrapText="1"/>
    </xf>
    <xf numFmtId="164" fontId="2" fillId="0" borderId="1" xfId="1" applyNumberFormat="1" applyFont="1" applyFill="1" applyBorder="1" applyAlignment="1">
      <alignment wrapText="1"/>
    </xf>
    <xf numFmtId="3" fontId="2" fillId="5" borderId="1" xfId="0" applyNumberFormat="1" applyFont="1" applyFill="1" applyBorder="1" applyAlignment="1">
      <alignment wrapText="1"/>
    </xf>
    <xf numFmtId="0" fontId="2" fillId="0" borderId="0" xfId="0" applyFont="1"/>
    <xf numFmtId="0" fontId="4" fillId="0" borderId="0" xfId="0" applyFont="1" applyAlignment="1">
      <alignment wrapText="1"/>
    </xf>
    <xf numFmtId="0" fontId="4" fillId="0" borderId="0" xfId="0" applyFont="1" applyAlignment="1">
      <alignment vertical="center"/>
    </xf>
    <xf numFmtId="0" fontId="4" fillId="2" borderId="1" xfId="0" applyFont="1" applyFill="1" applyBorder="1" applyAlignment="1">
      <alignment horizontal="center" vertical="center" wrapText="1"/>
    </xf>
    <xf numFmtId="0" fontId="2" fillId="0" borderId="1" xfId="0" applyFont="1" applyBorder="1" applyAlignment="1">
      <alignment horizontal="right" wrapText="1"/>
    </xf>
    <xf numFmtId="0" fontId="2" fillId="0" borderId="1" xfId="0" applyFont="1" applyBorder="1" applyAlignment="1">
      <alignment horizontal="right"/>
    </xf>
    <xf numFmtId="0" fontId="2" fillId="0" borderId="1" xfId="0" applyFont="1" applyBorder="1" applyAlignment="1">
      <alignment horizontal="right" vertical="center"/>
    </xf>
    <xf numFmtId="0" fontId="5" fillId="0" borderId="0" xfId="0" applyFont="1"/>
    <xf numFmtId="0" fontId="6" fillId="0" borderId="0" xfId="2" applyFont="1"/>
    <xf numFmtId="3" fontId="4" fillId="4" borderId="0" xfId="0" applyNumberFormat="1" applyFont="1" applyFill="1" applyAlignment="1">
      <alignment horizontal="righ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A8C8E-0D61-4068-B439-8E76404464A1}">
  <sheetPr>
    <pageSetUpPr fitToPage="1"/>
  </sheetPr>
  <dimension ref="A1:H81"/>
  <sheetViews>
    <sheetView tabSelected="1" topLeftCell="A67" zoomScaleNormal="100" workbookViewId="0">
      <selection activeCell="A74" sqref="A74"/>
    </sheetView>
  </sheetViews>
  <sheetFormatPr defaultColWidth="11.453125" defaultRowHeight="14" x14ac:dyDescent="0.3"/>
  <cols>
    <col min="1" max="1" width="16.26953125" style="11" customWidth="1"/>
    <col min="2" max="2" width="31.1796875" style="11" customWidth="1"/>
    <col min="3" max="3" width="27.26953125" style="11" customWidth="1"/>
    <col min="4" max="4" width="31.453125" style="11" customWidth="1"/>
    <col min="5" max="5" width="27.26953125" style="11" customWidth="1"/>
    <col min="6" max="6" width="24.453125" style="11" customWidth="1"/>
    <col min="7" max="7" width="25.1796875" style="11" customWidth="1"/>
    <col min="8" max="8" width="28.453125" style="8" customWidth="1"/>
    <col min="9" max="16384" width="11.453125" style="11"/>
  </cols>
  <sheetData>
    <row r="1" spans="1:8" ht="61.5" customHeight="1" x14ac:dyDescent="0.3">
      <c r="A1" s="14" t="s">
        <v>0</v>
      </c>
      <c r="B1" s="14" t="s">
        <v>1</v>
      </c>
      <c r="C1" s="14" t="s">
        <v>2</v>
      </c>
      <c r="D1" s="14" t="s">
        <v>3</v>
      </c>
      <c r="E1" s="14" t="s">
        <v>120</v>
      </c>
      <c r="F1" s="14" t="s">
        <v>4</v>
      </c>
      <c r="G1" s="14" t="s">
        <v>5</v>
      </c>
      <c r="H1" s="11"/>
    </row>
    <row r="2" spans="1:8" ht="51.75" customHeight="1" x14ac:dyDescent="0.3">
      <c r="A2" s="2" t="s">
        <v>6</v>
      </c>
      <c r="B2" s="2" t="s">
        <v>7</v>
      </c>
      <c r="C2" s="2" t="s">
        <v>8</v>
      </c>
      <c r="D2" s="2" t="s">
        <v>9</v>
      </c>
      <c r="E2" s="1" t="s">
        <v>10</v>
      </c>
      <c r="F2" s="6">
        <v>40000</v>
      </c>
      <c r="G2" s="5">
        <v>366835</v>
      </c>
      <c r="H2" s="11"/>
    </row>
    <row r="3" spans="1:8" ht="56" x14ac:dyDescent="0.3">
      <c r="A3" s="2" t="s">
        <v>6</v>
      </c>
      <c r="B3" s="2" t="s">
        <v>11</v>
      </c>
      <c r="C3" s="2" t="s">
        <v>8</v>
      </c>
      <c r="D3" s="2" t="s">
        <v>9</v>
      </c>
      <c r="E3" s="1" t="s">
        <v>10</v>
      </c>
      <c r="F3" s="6">
        <v>50000</v>
      </c>
      <c r="G3" s="5">
        <v>366751</v>
      </c>
      <c r="H3" s="11"/>
    </row>
    <row r="4" spans="1:8" ht="52.5" customHeight="1" x14ac:dyDescent="0.3">
      <c r="A4" s="2" t="s">
        <v>6</v>
      </c>
      <c r="B4" s="2" t="s">
        <v>11</v>
      </c>
      <c r="C4" s="2" t="s">
        <v>12</v>
      </c>
      <c r="D4" s="1" t="s">
        <v>13</v>
      </c>
      <c r="E4" s="1" t="s">
        <v>14</v>
      </c>
      <c r="F4" s="3">
        <v>389956</v>
      </c>
      <c r="G4" s="4">
        <v>7500000</v>
      </c>
      <c r="H4" s="11"/>
    </row>
    <row r="5" spans="1:8" ht="52.5" customHeight="1" x14ac:dyDescent="0.3">
      <c r="A5" s="2" t="s">
        <v>6</v>
      </c>
      <c r="B5" s="2" t="s">
        <v>11</v>
      </c>
      <c r="C5" s="2" t="s">
        <v>15</v>
      </c>
      <c r="D5" s="2" t="s">
        <v>15</v>
      </c>
      <c r="E5" s="1" t="s">
        <v>14</v>
      </c>
      <c r="F5" s="6">
        <v>141750</v>
      </c>
      <c r="G5" s="5">
        <v>2300000</v>
      </c>
      <c r="H5" s="11"/>
    </row>
    <row r="6" spans="1:8" ht="56" x14ac:dyDescent="0.3">
      <c r="A6" s="2" t="s">
        <v>6</v>
      </c>
      <c r="B6" s="2" t="s">
        <v>16</v>
      </c>
      <c r="C6" s="2" t="s">
        <v>17</v>
      </c>
      <c r="D6" s="1" t="s">
        <v>18</v>
      </c>
      <c r="E6" s="1" t="s">
        <v>19</v>
      </c>
      <c r="F6" s="3">
        <v>28462</v>
      </c>
      <c r="G6" s="5">
        <f xml:space="preserve"> 575522*1.2369</f>
        <v>711863.16180000012</v>
      </c>
      <c r="H6" s="11"/>
    </row>
    <row r="7" spans="1:8" x14ac:dyDescent="0.3">
      <c r="A7" s="2" t="s">
        <v>6</v>
      </c>
      <c r="B7" s="2" t="s">
        <v>20</v>
      </c>
      <c r="C7" s="2" t="s">
        <v>17</v>
      </c>
      <c r="D7" s="2" t="s">
        <v>21</v>
      </c>
      <c r="E7" s="1" t="s">
        <v>19</v>
      </c>
      <c r="F7" s="3">
        <v>1000</v>
      </c>
      <c r="G7" s="5">
        <f>45000*1.2369</f>
        <v>55660.500000000007</v>
      </c>
      <c r="H7" s="11"/>
    </row>
    <row r="8" spans="1:8" ht="29.25" customHeight="1" x14ac:dyDescent="0.3">
      <c r="A8" s="2" t="s">
        <v>22</v>
      </c>
      <c r="B8" s="2" t="s">
        <v>23</v>
      </c>
      <c r="C8" s="2" t="s">
        <v>12</v>
      </c>
      <c r="D8" s="1" t="s">
        <v>24</v>
      </c>
      <c r="E8" s="1" t="s">
        <v>14</v>
      </c>
      <c r="F8" s="3">
        <v>800000</v>
      </c>
      <c r="G8" s="9">
        <v>15000000</v>
      </c>
      <c r="H8" s="11"/>
    </row>
    <row r="9" spans="1:8" ht="32.25" customHeight="1" x14ac:dyDescent="0.3">
      <c r="A9" s="1" t="s">
        <v>25</v>
      </c>
      <c r="B9" s="1" t="s">
        <v>11</v>
      </c>
      <c r="C9" s="2" t="s">
        <v>15</v>
      </c>
      <c r="D9" s="2" t="s">
        <v>26</v>
      </c>
      <c r="E9" s="1" t="s">
        <v>14</v>
      </c>
      <c r="F9" s="3">
        <v>5880</v>
      </c>
      <c r="G9" s="15" t="s">
        <v>27</v>
      </c>
      <c r="H9" s="11"/>
    </row>
    <row r="10" spans="1:8" ht="41.25" customHeight="1" x14ac:dyDescent="0.3">
      <c r="A10" s="2" t="s">
        <v>28</v>
      </c>
      <c r="B10" s="2" t="s">
        <v>29</v>
      </c>
      <c r="C10" s="2" t="s">
        <v>8</v>
      </c>
      <c r="D10" s="2" t="s">
        <v>30</v>
      </c>
      <c r="E10" s="1" t="s">
        <v>10</v>
      </c>
      <c r="F10" s="3">
        <v>10000</v>
      </c>
      <c r="G10" s="9">
        <v>401530</v>
      </c>
      <c r="H10" s="11"/>
    </row>
    <row r="11" spans="1:8" ht="35.25" customHeight="1" x14ac:dyDescent="0.3">
      <c r="A11" s="2" t="s">
        <v>31</v>
      </c>
      <c r="B11" s="2" t="s">
        <v>23</v>
      </c>
      <c r="C11" s="2" t="s">
        <v>12</v>
      </c>
      <c r="D11" s="1" t="s">
        <v>32</v>
      </c>
      <c r="E11" s="1" t="s">
        <v>14</v>
      </c>
      <c r="F11" s="4">
        <v>100000</v>
      </c>
      <c r="G11" s="5">
        <v>10000000</v>
      </c>
      <c r="H11" s="11"/>
    </row>
    <row r="12" spans="1:8" ht="42" x14ac:dyDescent="0.3">
      <c r="A12" s="2" t="s">
        <v>33</v>
      </c>
      <c r="B12" s="2" t="s">
        <v>16</v>
      </c>
      <c r="C12" s="2" t="s">
        <v>17</v>
      </c>
      <c r="D12" s="1" t="s">
        <v>34</v>
      </c>
      <c r="E12" s="1" t="s">
        <v>19</v>
      </c>
      <c r="F12" s="4">
        <v>11760</v>
      </c>
      <c r="G12" s="5">
        <f>460798*1.2369</f>
        <v>569961.0462000001</v>
      </c>
      <c r="H12" s="11"/>
    </row>
    <row r="13" spans="1:8" ht="34.5" customHeight="1" x14ac:dyDescent="0.3">
      <c r="A13" s="2" t="s">
        <v>35</v>
      </c>
      <c r="B13" s="2" t="s">
        <v>16</v>
      </c>
      <c r="C13" s="2" t="s">
        <v>8</v>
      </c>
      <c r="D13" s="2" t="s">
        <v>36</v>
      </c>
      <c r="E13" s="1" t="s">
        <v>10</v>
      </c>
      <c r="F13" s="3">
        <v>2500</v>
      </c>
      <c r="G13" s="9">
        <v>209965</v>
      </c>
      <c r="H13" s="11"/>
    </row>
    <row r="14" spans="1:8" ht="31.5" customHeight="1" x14ac:dyDescent="0.3">
      <c r="A14" s="2" t="s">
        <v>37</v>
      </c>
      <c r="B14" s="2" t="s">
        <v>7</v>
      </c>
      <c r="C14" s="2" t="s">
        <v>15</v>
      </c>
      <c r="D14" s="2" t="s">
        <v>15</v>
      </c>
      <c r="E14" s="1" t="s">
        <v>14</v>
      </c>
      <c r="F14" s="3">
        <v>11000</v>
      </c>
      <c r="G14" s="9">
        <v>101538</v>
      </c>
      <c r="H14" s="11"/>
    </row>
    <row r="15" spans="1:8" ht="31.5" customHeight="1" x14ac:dyDescent="0.3">
      <c r="A15" s="2" t="s">
        <v>38</v>
      </c>
      <c r="B15" s="2" t="s">
        <v>39</v>
      </c>
      <c r="C15" s="2" t="s">
        <v>8</v>
      </c>
      <c r="D15" s="2" t="s">
        <v>40</v>
      </c>
      <c r="E15" s="1" t="s">
        <v>10</v>
      </c>
      <c r="F15" s="3">
        <v>5000</v>
      </c>
      <c r="G15" s="9">
        <v>252958</v>
      </c>
      <c r="H15" s="11"/>
    </row>
    <row r="16" spans="1:8" ht="31.5" customHeight="1" x14ac:dyDescent="0.3">
      <c r="A16" s="2" t="s">
        <v>41</v>
      </c>
      <c r="B16" s="2" t="s">
        <v>23</v>
      </c>
      <c r="C16" s="2" t="s">
        <v>12</v>
      </c>
      <c r="D16" s="1" t="s">
        <v>42</v>
      </c>
      <c r="E16" s="1" t="s">
        <v>14</v>
      </c>
      <c r="F16" s="3">
        <v>890474</v>
      </c>
      <c r="G16" s="9">
        <v>20000000</v>
      </c>
      <c r="H16" s="11"/>
    </row>
    <row r="17" spans="1:8" ht="31.5" customHeight="1" x14ac:dyDescent="0.3">
      <c r="A17" s="1" t="s">
        <v>41</v>
      </c>
      <c r="B17" s="1" t="s">
        <v>23</v>
      </c>
      <c r="C17" s="1" t="s">
        <v>15</v>
      </c>
      <c r="D17" s="1" t="s">
        <v>15</v>
      </c>
      <c r="E17" s="1" t="s">
        <v>14</v>
      </c>
      <c r="F17" s="3">
        <v>90000</v>
      </c>
      <c r="G17" s="4">
        <v>2500000</v>
      </c>
      <c r="H17" s="11"/>
    </row>
    <row r="18" spans="1:8" ht="25.5" customHeight="1" x14ac:dyDescent="0.3">
      <c r="A18" s="2" t="s">
        <v>41</v>
      </c>
      <c r="B18" s="2" t="s">
        <v>11</v>
      </c>
      <c r="C18" s="2" t="s">
        <v>8</v>
      </c>
      <c r="D18" s="1" t="s">
        <v>43</v>
      </c>
      <c r="E18" s="1" t="s">
        <v>10</v>
      </c>
      <c r="F18" s="3">
        <v>28250</v>
      </c>
      <c r="G18" s="5">
        <v>377316</v>
      </c>
      <c r="H18" s="11"/>
    </row>
    <row r="19" spans="1:8" ht="31.5" customHeight="1" x14ac:dyDescent="0.3">
      <c r="A19" s="2" t="s">
        <v>44</v>
      </c>
      <c r="B19" s="2" t="s">
        <v>7</v>
      </c>
      <c r="C19" s="2" t="s">
        <v>8</v>
      </c>
      <c r="D19" s="2" t="s">
        <v>45</v>
      </c>
      <c r="E19" s="1" t="s">
        <v>10</v>
      </c>
      <c r="F19" s="3">
        <v>15000</v>
      </c>
      <c r="G19" s="5">
        <v>501815</v>
      </c>
      <c r="H19" s="11"/>
    </row>
    <row r="20" spans="1:8" ht="35.25" customHeight="1" x14ac:dyDescent="0.3">
      <c r="A20" s="2" t="s">
        <v>46</v>
      </c>
      <c r="B20" s="2" t="s">
        <v>7</v>
      </c>
      <c r="C20" s="2" t="s">
        <v>8</v>
      </c>
      <c r="D20" s="2" t="s">
        <v>47</v>
      </c>
      <c r="E20" s="1" t="s">
        <v>10</v>
      </c>
      <c r="F20" s="3">
        <v>13500</v>
      </c>
      <c r="G20" s="5">
        <v>378185</v>
      </c>
      <c r="H20" s="11"/>
    </row>
    <row r="21" spans="1:8" ht="35.25" customHeight="1" x14ac:dyDescent="0.3">
      <c r="A21" s="2" t="s">
        <v>48</v>
      </c>
      <c r="B21" s="2" t="s">
        <v>49</v>
      </c>
      <c r="C21" s="2" t="s">
        <v>8</v>
      </c>
      <c r="D21" s="2" t="s">
        <v>50</v>
      </c>
      <c r="E21" s="1" t="s">
        <v>10</v>
      </c>
      <c r="F21" s="7">
        <v>82000</v>
      </c>
      <c r="G21" s="5">
        <v>230579</v>
      </c>
      <c r="H21" s="11"/>
    </row>
    <row r="22" spans="1:8" ht="46.5" customHeight="1" x14ac:dyDescent="0.3">
      <c r="A22" s="1" t="s">
        <v>51</v>
      </c>
      <c r="B22" s="1" t="s">
        <v>11</v>
      </c>
      <c r="C22" s="2" t="s">
        <v>8</v>
      </c>
      <c r="D22" s="1" t="s">
        <v>52</v>
      </c>
      <c r="E22" s="1" t="s">
        <v>10</v>
      </c>
      <c r="F22" s="3">
        <v>210240</v>
      </c>
      <c r="G22" s="4">
        <v>348260</v>
      </c>
      <c r="H22" s="11"/>
    </row>
    <row r="23" spans="1:8" ht="46.5" customHeight="1" x14ac:dyDescent="0.3">
      <c r="A23" s="1" t="s">
        <v>51</v>
      </c>
      <c r="B23" s="1" t="s">
        <v>53</v>
      </c>
      <c r="C23" s="2" t="s">
        <v>17</v>
      </c>
      <c r="D23" s="8" t="s">
        <v>54</v>
      </c>
      <c r="E23" s="1" t="s">
        <v>19</v>
      </c>
      <c r="F23" s="3">
        <v>100000</v>
      </c>
      <c r="G23" s="4">
        <v>700000</v>
      </c>
      <c r="H23" s="11"/>
    </row>
    <row r="24" spans="1:8" ht="54.75" customHeight="1" x14ac:dyDescent="0.3">
      <c r="A24" s="2" t="s">
        <v>55</v>
      </c>
      <c r="B24" s="2" t="s">
        <v>56</v>
      </c>
      <c r="C24" s="2" t="s">
        <v>8</v>
      </c>
      <c r="D24" s="2" t="s">
        <v>57</v>
      </c>
      <c r="E24" s="1" t="s">
        <v>10</v>
      </c>
      <c r="F24" s="3">
        <v>13850</v>
      </c>
      <c r="G24" s="5">
        <v>366825</v>
      </c>
      <c r="H24" s="11"/>
    </row>
    <row r="25" spans="1:8" ht="31.5" customHeight="1" x14ac:dyDescent="0.3">
      <c r="A25" s="2" t="s">
        <v>58</v>
      </c>
      <c r="B25" s="2" t="s">
        <v>23</v>
      </c>
      <c r="C25" s="2" t="s">
        <v>8</v>
      </c>
      <c r="D25" s="2" t="s">
        <v>59</v>
      </c>
      <c r="E25" s="1" t="s">
        <v>10</v>
      </c>
      <c r="F25" s="3">
        <v>20560</v>
      </c>
      <c r="G25" s="5">
        <v>576445</v>
      </c>
      <c r="H25" s="11"/>
    </row>
    <row r="26" spans="1:8" ht="46.5" customHeight="1" x14ac:dyDescent="0.3">
      <c r="A26" s="1" t="s">
        <v>60</v>
      </c>
      <c r="B26" s="1" t="s">
        <v>23</v>
      </c>
      <c r="C26" s="1" t="s">
        <v>61</v>
      </c>
      <c r="D26" s="1" t="s">
        <v>61</v>
      </c>
      <c r="E26" s="1" t="s">
        <v>14</v>
      </c>
      <c r="F26" s="16" t="s">
        <v>27</v>
      </c>
      <c r="G26" s="16" t="s">
        <v>27</v>
      </c>
      <c r="H26" s="11"/>
    </row>
    <row r="27" spans="1:8" ht="56" x14ac:dyDescent="0.3">
      <c r="A27" s="1" t="s">
        <v>60</v>
      </c>
      <c r="B27" s="2" t="s">
        <v>7</v>
      </c>
      <c r="C27" s="2" t="s">
        <v>17</v>
      </c>
      <c r="D27" s="2" t="s">
        <v>62</v>
      </c>
      <c r="E27" s="1" t="s">
        <v>19</v>
      </c>
      <c r="F27" s="4">
        <v>98248</v>
      </c>
      <c r="G27" s="5">
        <f>700000*1.2369</f>
        <v>865830.00000000012</v>
      </c>
      <c r="H27" s="11"/>
    </row>
    <row r="28" spans="1:8" ht="49.5" customHeight="1" x14ac:dyDescent="0.3">
      <c r="A28" s="1" t="s">
        <v>60</v>
      </c>
      <c r="B28" s="2" t="s">
        <v>23</v>
      </c>
      <c r="C28" s="2" t="s">
        <v>17</v>
      </c>
      <c r="D28" s="2" t="s">
        <v>63</v>
      </c>
      <c r="E28" s="1" t="s">
        <v>19</v>
      </c>
      <c r="F28" s="4">
        <v>46000</v>
      </c>
      <c r="G28" s="5">
        <v>320000</v>
      </c>
      <c r="H28" s="11"/>
    </row>
    <row r="29" spans="1:8" ht="43.5" customHeight="1" x14ac:dyDescent="0.3">
      <c r="A29" s="2" t="s">
        <v>60</v>
      </c>
      <c r="B29" s="2" t="s">
        <v>23</v>
      </c>
      <c r="C29" s="2" t="s">
        <v>15</v>
      </c>
      <c r="D29" s="2" t="s">
        <v>15</v>
      </c>
      <c r="E29" s="1" t="s">
        <v>14</v>
      </c>
      <c r="F29" s="3">
        <v>100000</v>
      </c>
      <c r="G29" s="5">
        <v>1500000</v>
      </c>
      <c r="H29" s="11"/>
    </row>
    <row r="30" spans="1:8" ht="43.5" customHeight="1" x14ac:dyDescent="0.3">
      <c r="A30" s="2" t="s">
        <v>64</v>
      </c>
      <c r="B30" s="1" t="s">
        <v>65</v>
      </c>
      <c r="C30" s="1" t="s">
        <v>12</v>
      </c>
      <c r="D30" s="1" t="s">
        <v>66</v>
      </c>
      <c r="E30" s="1" t="s">
        <v>14</v>
      </c>
      <c r="F30" s="3">
        <v>377115</v>
      </c>
      <c r="G30" s="4">
        <v>7000000</v>
      </c>
      <c r="H30" s="11"/>
    </row>
    <row r="31" spans="1:8" ht="43.5" customHeight="1" x14ac:dyDescent="0.3">
      <c r="A31" s="1" t="s">
        <v>64</v>
      </c>
      <c r="B31" s="1" t="s">
        <v>65</v>
      </c>
      <c r="C31" s="1" t="s">
        <v>61</v>
      </c>
      <c r="D31" s="1" t="s">
        <v>61</v>
      </c>
      <c r="E31" s="1" t="s">
        <v>14</v>
      </c>
      <c r="F31" s="16" t="s">
        <v>27</v>
      </c>
      <c r="G31" s="16" t="s">
        <v>27</v>
      </c>
      <c r="H31" s="11"/>
    </row>
    <row r="32" spans="1:8" ht="28" x14ac:dyDescent="0.3">
      <c r="A32" s="2" t="s">
        <v>67</v>
      </c>
      <c r="B32" s="2" t="s">
        <v>11</v>
      </c>
      <c r="C32" s="2" t="s">
        <v>8</v>
      </c>
      <c r="D32" s="2" t="s">
        <v>68</v>
      </c>
      <c r="E32" s="1" t="s">
        <v>10</v>
      </c>
      <c r="F32" s="3">
        <v>5000</v>
      </c>
      <c r="G32" s="5">
        <v>219610</v>
      </c>
      <c r="H32" s="11"/>
    </row>
    <row r="33" spans="1:8" ht="61.5" customHeight="1" x14ac:dyDescent="0.3">
      <c r="A33" s="2" t="s">
        <v>69</v>
      </c>
      <c r="B33" s="2" t="s">
        <v>23</v>
      </c>
      <c r="C33" s="2" t="s">
        <v>15</v>
      </c>
      <c r="D33" s="2" t="s">
        <v>15</v>
      </c>
      <c r="E33" s="1" t="s">
        <v>14</v>
      </c>
      <c r="F33" s="3">
        <v>230000</v>
      </c>
      <c r="G33" s="5">
        <v>1500000</v>
      </c>
      <c r="H33" s="11"/>
    </row>
    <row r="34" spans="1:8" ht="61.5" customHeight="1" x14ac:dyDescent="0.3">
      <c r="A34" s="2" t="s">
        <v>69</v>
      </c>
      <c r="B34" s="2" t="s">
        <v>11</v>
      </c>
      <c r="C34" s="2" t="s">
        <v>8</v>
      </c>
      <c r="D34" s="2" t="s">
        <v>70</v>
      </c>
      <c r="E34" s="1" t="s">
        <v>10</v>
      </c>
      <c r="F34" s="3">
        <v>5000</v>
      </c>
      <c r="G34" s="5">
        <v>261319</v>
      </c>
      <c r="H34" s="11"/>
    </row>
    <row r="35" spans="1:8" ht="46.5" customHeight="1" x14ac:dyDescent="0.3">
      <c r="A35" s="2" t="s">
        <v>69</v>
      </c>
      <c r="B35" s="2" t="s">
        <v>7</v>
      </c>
      <c r="C35" s="2" t="s">
        <v>8</v>
      </c>
      <c r="D35" s="2" t="s">
        <v>70</v>
      </c>
      <c r="E35" s="1" t="s">
        <v>10</v>
      </c>
      <c r="F35" s="3">
        <v>7500</v>
      </c>
      <c r="G35" s="10">
        <v>261385</v>
      </c>
      <c r="H35" s="11"/>
    </row>
    <row r="36" spans="1:8" ht="65.25" customHeight="1" x14ac:dyDescent="0.3">
      <c r="A36" s="2" t="s">
        <v>71</v>
      </c>
      <c r="B36" s="2" t="s">
        <v>11</v>
      </c>
      <c r="C36" s="2" t="s">
        <v>12</v>
      </c>
      <c r="D36" s="1" t="s">
        <v>72</v>
      </c>
      <c r="E36" s="1" t="s">
        <v>14</v>
      </c>
      <c r="F36" s="3">
        <v>74346</v>
      </c>
      <c r="G36" s="9">
        <v>7500000</v>
      </c>
      <c r="H36" s="11"/>
    </row>
    <row r="37" spans="1:8" x14ac:dyDescent="0.3">
      <c r="A37" s="2" t="s">
        <v>71</v>
      </c>
      <c r="B37" s="2" t="s">
        <v>11</v>
      </c>
      <c r="C37" s="2" t="s">
        <v>15</v>
      </c>
      <c r="D37" s="2" t="s">
        <v>73</v>
      </c>
      <c r="E37" s="1" t="s">
        <v>14</v>
      </c>
      <c r="F37" s="3">
        <v>32545</v>
      </c>
      <c r="G37" s="5">
        <v>950000</v>
      </c>
      <c r="H37" s="11"/>
    </row>
    <row r="38" spans="1:8" x14ac:dyDescent="0.3">
      <c r="A38" s="2" t="s">
        <v>71</v>
      </c>
      <c r="B38" s="2" t="s">
        <v>74</v>
      </c>
      <c r="C38" s="2" t="s">
        <v>17</v>
      </c>
      <c r="D38" s="1" t="s">
        <v>75</v>
      </c>
      <c r="E38" s="1" t="s">
        <v>19</v>
      </c>
      <c r="F38" s="4">
        <v>1500</v>
      </c>
      <c r="G38" s="5">
        <f>35000*1.2369</f>
        <v>43291.500000000007</v>
      </c>
      <c r="H38" s="11"/>
    </row>
    <row r="39" spans="1:8" ht="54" customHeight="1" x14ac:dyDescent="0.3">
      <c r="A39" s="2" t="s">
        <v>76</v>
      </c>
      <c r="B39" s="2" t="s">
        <v>23</v>
      </c>
      <c r="C39" s="2" t="s">
        <v>8</v>
      </c>
      <c r="D39" s="2" t="s">
        <v>77</v>
      </c>
      <c r="E39" s="1" t="s">
        <v>10</v>
      </c>
      <c r="F39" s="3">
        <v>28000</v>
      </c>
      <c r="G39" s="10">
        <v>366823</v>
      </c>
      <c r="H39" s="11"/>
    </row>
    <row r="40" spans="1:8" ht="42" x14ac:dyDescent="0.3">
      <c r="A40" s="2" t="s">
        <v>76</v>
      </c>
      <c r="B40" s="2" t="s">
        <v>23</v>
      </c>
      <c r="C40" s="2" t="s">
        <v>12</v>
      </c>
      <c r="D40" s="1" t="s">
        <v>78</v>
      </c>
      <c r="E40" s="1" t="s">
        <v>14</v>
      </c>
      <c r="F40" s="3">
        <v>151656</v>
      </c>
      <c r="G40" s="4">
        <v>15000000</v>
      </c>
      <c r="H40" s="11"/>
    </row>
    <row r="41" spans="1:8" ht="46.5" customHeight="1" x14ac:dyDescent="0.3">
      <c r="A41" s="2" t="s">
        <v>76</v>
      </c>
      <c r="B41" s="2" t="s">
        <v>23</v>
      </c>
      <c r="C41" s="2" t="s">
        <v>15</v>
      </c>
      <c r="D41" s="2" t="s">
        <v>15</v>
      </c>
      <c r="E41" s="1" t="s">
        <v>14</v>
      </c>
      <c r="F41" s="4">
        <v>154000</v>
      </c>
      <c r="G41" s="5">
        <v>2000000</v>
      </c>
      <c r="H41" s="11"/>
    </row>
    <row r="42" spans="1:8" ht="31.5" customHeight="1" x14ac:dyDescent="0.3">
      <c r="A42" s="2" t="s">
        <v>76</v>
      </c>
      <c r="B42" s="2" t="s">
        <v>11</v>
      </c>
      <c r="C42" s="2" t="s">
        <v>8</v>
      </c>
      <c r="D42" s="2" t="s">
        <v>79</v>
      </c>
      <c r="E42" s="1" t="s">
        <v>10</v>
      </c>
      <c r="F42" s="3">
        <v>15000</v>
      </c>
      <c r="G42" s="10">
        <v>262025</v>
      </c>
      <c r="H42" s="11"/>
    </row>
    <row r="43" spans="1:8" ht="61.5" customHeight="1" x14ac:dyDescent="0.3">
      <c r="A43" s="2" t="s">
        <v>80</v>
      </c>
      <c r="B43" s="2" t="s">
        <v>81</v>
      </c>
      <c r="C43" s="2" t="s">
        <v>8</v>
      </c>
      <c r="D43" s="2" t="s">
        <v>82</v>
      </c>
      <c r="E43" s="1" t="s">
        <v>10</v>
      </c>
      <c r="F43" s="3">
        <v>7500</v>
      </c>
      <c r="G43" s="10">
        <v>230582</v>
      </c>
      <c r="H43" s="11"/>
    </row>
    <row r="44" spans="1:8" ht="42" x14ac:dyDescent="0.3">
      <c r="A44" s="1" t="s">
        <v>83</v>
      </c>
      <c r="B44" s="1" t="s">
        <v>56</v>
      </c>
      <c r="C44" s="2" t="s">
        <v>17</v>
      </c>
      <c r="D44" s="1" t="s">
        <v>84</v>
      </c>
      <c r="E44" s="1" t="s">
        <v>19</v>
      </c>
      <c r="F44" s="3">
        <v>200000</v>
      </c>
      <c r="G44" s="4">
        <f>263379*1.2369</f>
        <v>325773.48510000005</v>
      </c>
      <c r="H44" s="11"/>
    </row>
    <row r="45" spans="1:8" ht="42.75" customHeight="1" x14ac:dyDescent="0.3">
      <c r="A45" s="1" t="s">
        <v>83</v>
      </c>
      <c r="B45" s="1" t="s">
        <v>16</v>
      </c>
      <c r="C45" s="2" t="s">
        <v>17</v>
      </c>
      <c r="D45" s="1" t="s">
        <v>85</v>
      </c>
      <c r="E45" s="1" t="s">
        <v>19</v>
      </c>
      <c r="F45" s="4">
        <v>341206</v>
      </c>
      <c r="G45" s="4">
        <f>586287*1.2369</f>
        <v>725178.39030000009</v>
      </c>
      <c r="H45" s="11"/>
    </row>
    <row r="46" spans="1:8" ht="36" customHeight="1" x14ac:dyDescent="0.3">
      <c r="A46" s="1" t="s">
        <v>83</v>
      </c>
      <c r="B46" s="1" t="s">
        <v>23</v>
      </c>
      <c r="C46" s="1" t="s">
        <v>61</v>
      </c>
      <c r="D46" s="1" t="s">
        <v>61</v>
      </c>
      <c r="E46" s="1" t="s">
        <v>14</v>
      </c>
      <c r="F46" s="16" t="s">
        <v>27</v>
      </c>
      <c r="G46" s="16" t="s">
        <v>27</v>
      </c>
      <c r="H46" s="11"/>
    </row>
    <row r="47" spans="1:8" ht="38.25" customHeight="1" x14ac:dyDescent="0.3">
      <c r="A47" s="2" t="s">
        <v>83</v>
      </c>
      <c r="B47" s="2" t="s">
        <v>23</v>
      </c>
      <c r="C47" s="2" t="s">
        <v>17</v>
      </c>
      <c r="D47" s="2" t="s">
        <v>86</v>
      </c>
      <c r="E47" s="1" t="s">
        <v>19</v>
      </c>
      <c r="F47" s="4">
        <v>37800</v>
      </c>
      <c r="G47" s="5">
        <f>523634*1.2369</f>
        <v>647682.8946</v>
      </c>
      <c r="H47" s="11"/>
    </row>
    <row r="48" spans="1:8" ht="46.5" customHeight="1" x14ac:dyDescent="0.3">
      <c r="A48" s="2" t="s">
        <v>87</v>
      </c>
      <c r="B48" s="2" t="s">
        <v>88</v>
      </c>
      <c r="C48" s="2" t="s">
        <v>8</v>
      </c>
      <c r="D48" s="2" t="s">
        <v>89</v>
      </c>
      <c r="E48" s="1" t="s">
        <v>10</v>
      </c>
      <c r="F48" s="6">
        <v>3125</v>
      </c>
      <c r="G48" s="10">
        <v>264304</v>
      </c>
      <c r="H48" s="11"/>
    </row>
    <row r="49" spans="1:8" ht="46.5" customHeight="1" x14ac:dyDescent="0.3">
      <c r="A49" s="2" t="s">
        <v>87</v>
      </c>
      <c r="B49" s="2" t="s">
        <v>81</v>
      </c>
      <c r="C49" s="2" t="s">
        <v>8</v>
      </c>
      <c r="D49" s="2" t="s">
        <v>89</v>
      </c>
      <c r="E49" s="1" t="s">
        <v>10</v>
      </c>
      <c r="F49" s="6">
        <v>5000</v>
      </c>
      <c r="G49" s="10">
        <v>260501</v>
      </c>
      <c r="H49" s="11"/>
    </row>
    <row r="50" spans="1:8" ht="52.5" customHeight="1" x14ac:dyDescent="0.3">
      <c r="A50" s="2" t="s">
        <v>90</v>
      </c>
      <c r="B50" s="2" t="s">
        <v>7</v>
      </c>
      <c r="C50" s="2" t="s">
        <v>17</v>
      </c>
      <c r="D50" s="1" t="s">
        <v>91</v>
      </c>
      <c r="E50" s="1" t="s">
        <v>19</v>
      </c>
      <c r="F50" s="6">
        <v>30340</v>
      </c>
      <c r="G50" s="5">
        <f>498699*1.2369</f>
        <v>616840.79310000001</v>
      </c>
      <c r="H50" s="11"/>
    </row>
    <row r="51" spans="1:8" ht="58.5" customHeight="1" x14ac:dyDescent="0.3">
      <c r="A51" s="2" t="s">
        <v>90</v>
      </c>
      <c r="B51" s="2" t="s">
        <v>11</v>
      </c>
      <c r="C51" s="2" t="s">
        <v>8</v>
      </c>
      <c r="D51" s="2" t="s">
        <v>92</v>
      </c>
      <c r="E51" s="1" t="s">
        <v>10</v>
      </c>
      <c r="F51" s="3">
        <v>7500</v>
      </c>
      <c r="G51" s="10">
        <v>262098</v>
      </c>
      <c r="H51" s="11"/>
    </row>
    <row r="52" spans="1:8" ht="46.5" customHeight="1" x14ac:dyDescent="0.3">
      <c r="A52" s="2" t="s">
        <v>90</v>
      </c>
      <c r="B52" s="2" t="s">
        <v>7</v>
      </c>
      <c r="C52" s="2" t="s">
        <v>8</v>
      </c>
      <c r="D52" s="2" t="s">
        <v>92</v>
      </c>
      <c r="E52" s="1" t="s">
        <v>10</v>
      </c>
      <c r="F52" s="3">
        <v>9750</v>
      </c>
      <c r="G52" s="10">
        <v>261542</v>
      </c>
      <c r="H52" s="11"/>
    </row>
    <row r="53" spans="1:8" ht="38.25" customHeight="1" x14ac:dyDescent="0.3">
      <c r="A53" s="1" t="s">
        <v>90</v>
      </c>
      <c r="B53" s="1" t="s">
        <v>23</v>
      </c>
      <c r="C53" s="1" t="s">
        <v>61</v>
      </c>
      <c r="D53" s="1" t="s">
        <v>61</v>
      </c>
      <c r="E53" s="1" t="s">
        <v>14</v>
      </c>
      <c r="F53" s="16" t="s">
        <v>27</v>
      </c>
      <c r="G53" s="16" t="s">
        <v>27</v>
      </c>
      <c r="H53" s="11"/>
    </row>
    <row r="54" spans="1:8" ht="42" x14ac:dyDescent="0.3">
      <c r="A54" s="2" t="s">
        <v>90</v>
      </c>
      <c r="B54" s="2" t="s">
        <v>7</v>
      </c>
      <c r="C54" s="2" t="s">
        <v>12</v>
      </c>
      <c r="D54" s="1" t="s">
        <v>93</v>
      </c>
      <c r="E54" s="1" t="s">
        <v>14</v>
      </c>
      <c r="F54" s="3">
        <v>273350</v>
      </c>
      <c r="G54" s="4">
        <v>7500000</v>
      </c>
      <c r="H54" s="11"/>
    </row>
    <row r="55" spans="1:8" ht="48" customHeight="1" x14ac:dyDescent="0.3">
      <c r="A55" s="1" t="s">
        <v>90</v>
      </c>
      <c r="B55" s="2" t="s">
        <v>94</v>
      </c>
      <c r="C55" s="2" t="s">
        <v>17</v>
      </c>
      <c r="D55" s="2" t="s">
        <v>95</v>
      </c>
      <c r="E55" s="1" t="s">
        <v>19</v>
      </c>
      <c r="F55" s="4">
        <v>38965</v>
      </c>
      <c r="G55" s="5">
        <f>300000*1.2369</f>
        <v>371070.00000000006</v>
      </c>
      <c r="H55" s="11"/>
    </row>
    <row r="56" spans="1:8" ht="46.5" customHeight="1" x14ac:dyDescent="0.3">
      <c r="A56" s="1" t="s">
        <v>96</v>
      </c>
      <c r="B56" s="1" t="s">
        <v>23</v>
      </c>
      <c r="C56" s="2" t="s">
        <v>17</v>
      </c>
      <c r="D56" s="1" t="s">
        <v>97</v>
      </c>
      <c r="E56" s="1" t="s">
        <v>19</v>
      </c>
      <c r="F56" s="3">
        <v>8000</v>
      </c>
      <c r="G56" s="3">
        <f>330000*1.2369</f>
        <v>408177.00000000006</v>
      </c>
      <c r="H56" s="11"/>
    </row>
    <row r="57" spans="1:8" ht="54.75" customHeight="1" x14ac:dyDescent="0.3">
      <c r="A57" s="2" t="s">
        <v>98</v>
      </c>
      <c r="B57" s="2" t="s">
        <v>23</v>
      </c>
      <c r="C57" s="2" t="s">
        <v>15</v>
      </c>
      <c r="D57" s="2" t="s">
        <v>15</v>
      </c>
      <c r="E57" s="1" t="s">
        <v>14</v>
      </c>
      <c r="F57" s="5">
        <v>1300000</v>
      </c>
      <c r="G57" s="5">
        <v>8000000</v>
      </c>
      <c r="H57" s="11"/>
    </row>
    <row r="58" spans="1:8" ht="63" customHeight="1" x14ac:dyDescent="0.3">
      <c r="A58" s="1" t="s">
        <v>99</v>
      </c>
      <c r="B58" s="1" t="s">
        <v>23</v>
      </c>
      <c r="C58" s="1" t="s">
        <v>61</v>
      </c>
      <c r="D58" s="1" t="s">
        <v>61</v>
      </c>
      <c r="E58" s="1" t="s">
        <v>14</v>
      </c>
      <c r="F58" s="16" t="s">
        <v>27</v>
      </c>
      <c r="G58" s="16" t="s">
        <v>27</v>
      </c>
      <c r="H58" s="11"/>
    </row>
    <row r="59" spans="1:8" ht="57" customHeight="1" x14ac:dyDescent="0.3">
      <c r="A59" s="2" t="s">
        <v>100</v>
      </c>
      <c r="B59" s="2" t="s">
        <v>56</v>
      </c>
      <c r="C59" s="2" t="s">
        <v>8</v>
      </c>
      <c r="D59" s="1" t="s">
        <v>101</v>
      </c>
      <c r="E59" s="1" t="s">
        <v>10</v>
      </c>
      <c r="F59" s="3">
        <v>5580</v>
      </c>
      <c r="G59" s="5">
        <v>265112</v>
      </c>
      <c r="H59" s="11"/>
    </row>
    <row r="60" spans="1:8" ht="46.5" customHeight="1" x14ac:dyDescent="0.3">
      <c r="A60" s="1" t="s">
        <v>102</v>
      </c>
      <c r="B60" s="1" t="s">
        <v>23</v>
      </c>
      <c r="C60" s="1" t="s">
        <v>61</v>
      </c>
      <c r="D60" s="1" t="s">
        <v>61</v>
      </c>
      <c r="E60" s="1" t="s">
        <v>14</v>
      </c>
      <c r="F60" s="16" t="s">
        <v>27</v>
      </c>
      <c r="G60" s="16" t="s">
        <v>27</v>
      </c>
      <c r="H60" s="11"/>
    </row>
    <row r="61" spans="1:8" ht="61.5" customHeight="1" x14ac:dyDescent="0.3">
      <c r="A61" s="2" t="s">
        <v>103</v>
      </c>
      <c r="B61" s="2" t="s">
        <v>11</v>
      </c>
      <c r="C61" s="2" t="s">
        <v>8</v>
      </c>
      <c r="D61" s="1" t="s">
        <v>104</v>
      </c>
      <c r="E61" s="1" t="s">
        <v>10</v>
      </c>
      <c r="F61" s="3">
        <v>11915</v>
      </c>
      <c r="G61" s="10">
        <v>365536</v>
      </c>
      <c r="H61" s="11"/>
    </row>
    <row r="62" spans="1:8" ht="44.25" customHeight="1" x14ac:dyDescent="0.3">
      <c r="A62" s="2" t="s">
        <v>105</v>
      </c>
      <c r="B62" s="2" t="s">
        <v>56</v>
      </c>
      <c r="C62" s="2" t="s">
        <v>8</v>
      </c>
      <c r="D62" s="2" t="s">
        <v>106</v>
      </c>
      <c r="E62" s="1" t="s">
        <v>10</v>
      </c>
      <c r="F62" s="3">
        <v>25525</v>
      </c>
      <c r="G62" s="3">
        <v>236122</v>
      </c>
      <c r="H62" s="11"/>
    </row>
    <row r="63" spans="1:8" ht="44.25" customHeight="1" x14ac:dyDescent="0.3">
      <c r="A63" s="1" t="s">
        <v>105</v>
      </c>
      <c r="B63" s="2" t="s">
        <v>16</v>
      </c>
      <c r="C63" s="2" t="s">
        <v>61</v>
      </c>
      <c r="D63" s="2" t="s">
        <v>61</v>
      </c>
      <c r="E63" s="1" t="s">
        <v>14</v>
      </c>
      <c r="F63" s="16" t="s">
        <v>27</v>
      </c>
      <c r="G63" s="16" t="s">
        <v>27</v>
      </c>
      <c r="H63" s="11"/>
    </row>
    <row r="64" spans="1:8" ht="44.25" customHeight="1" x14ac:dyDescent="0.3">
      <c r="A64" s="1" t="s">
        <v>105</v>
      </c>
      <c r="B64" s="1" t="s">
        <v>23</v>
      </c>
      <c r="C64" s="1" t="s">
        <v>61</v>
      </c>
      <c r="D64" s="1" t="s">
        <v>61</v>
      </c>
      <c r="E64" s="1" t="s">
        <v>14</v>
      </c>
      <c r="F64" s="16" t="s">
        <v>27</v>
      </c>
      <c r="G64" s="3">
        <v>38627</v>
      </c>
      <c r="H64" s="11"/>
    </row>
    <row r="65" spans="1:8" ht="46.5" customHeight="1" x14ac:dyDescent="0.3">
      <c r="A65" s="2" t="s">
        <v>107</v>
      </c>
      <c r="B65" s="1" t="s">
        <v>11</v>
      </c>
      <c r="C65" s="2" t="s">
        <v>8</v>
      </c>
      <c r="D65" s="1" t="s">
        <v>108</v>
      </c>
      <c r="E65" s="1" t="s">
        <v>10</v>
      </c>
      <c r="F65" s="3">
        <v>6000</v>
      </c>
      <c r="G65" s="3">
        <v>261977</v>
      </c>
      <c r="H65" s="11"/>
    </row>
    <row r="66" spans="1:8" ht="42" x14ac:dyDescent="0.3">
      <c r="A66" s="2" t="s">
        <v>109</v>
      </c>
      <c r="B66" s="2" t="s">
        <v>23</v>
      </c>
      <c r="C66" s="2" t="s">
        <v>17</v>
      </c>
      <c r="D66" s="2" t="s">
        <v>110</v>
      </c>
      <c r="E66" s="1" t="s">
        <v>19</v>
      </c>
      <c r="F66" s="5">
        <v>13681</v>
      </c>
      <c r="G66" s="5">
        <f>471271*1.2369</f>
        <v>582915.09990000003</v>
      </c>
      <c r="H66" s="11"/>
    </row>
    <row r="67" spans="1:8" ht="56" x14ac:dyDescent="0.3">
      <c r="A67" s="2" t="s">
        <v>109</v>
      </c>
      <c r="B67" s="2" t="s">
        <v>23</v>
      </c>
      <c r="C67" s="2" t="s">
        <v>17</v>
      </c>
      <c r="D67" s="2" t="s">
        <v>111</v>
      </c>
      <c r="E67" s="1" t="s">
        <v>19</v>
      </c>
      <c r="F67" s="5">
        <v>53000</v>
      </c>
      <c r="G67" s="5">
        <v>600000</v>
      </c>
      <c r="H67" s="11"/>
    </row>
    <row r="68" spans="1:8" x14ac:dyDescent="0.3">
      <c r="A68" s="1" t="s">
        <v>109</v>
      </c>
      <c r="B68" s="1" t="s">
        <v>23</v>
      </c>
      <c r="C68" s="1" t="s">
        <v>15</v>
      </c>
      <c r="D68" s="1" t="s">
        <v>15</v>
      </c>
      <c r="E68" s="1" t="s">
        <v>14</v>
      </c>
      <c r="F68" s="16" t="s">
        <v>27</v>
      </c>
      <c r="G68" s="5">
        <v>2000000</v>
      </c>
      <c r="H68" s="11"/>
    </row>
    <row r="69" spans="1:8" x14ac:dyDescent="0.3">
      <c r="A69" s="1" t="s">
        <v>109</v>
      </c>
      <c r="B69" s="1" t="s">
        <v>23</v>
      </c>
      <c r="C69" s="1" t="s">
        <v>61</v>
      </c>
      <c r="D69" s="1" t="s">
        <v>61</v>
      </c>
      <c r="E69" s="1" t="s">
        <v>14</v>
      </c>
      <c r="F69" s="16" t="s">
        <v>27</v>
      </c>
      <c r="G69" s="16" t="s">
        <v>27</v>
      </c>
      <c r="H69" s="11"/>
    </row>
    <row r="70" spans="1:8" x14ac:dyDescent="0.3">
      <c r="A70" s="1" t="s">
        <v>109</v>
      </c>
      <c r="B70" s="1" t="s">
        <v>16</v>
      </c>
      <c r="C70" s="1" t="s">
        <v>61</v>
      </c>
      <c r="D70" s="1" t="s">
        <v>61</v>
      </c>
      <c r="E70" s="1" t="s">
        <v>14</v>
      </c>
      <c r="F70" s="17" t="s">
        <v>27</v>
      </c>
      <c r="G70" s="16" t="s">
        <v>27</v>
      </c>
      <c r="H70" s="11"/>
    </row>
    <row r="71" spans="1:8" ht="28" x14ac:dyDescent="0.3">
      <c r="A71" s="1" t="s">
        <v>109</v>
      </c>
      <c r="B71" s="1" t="s">
        <v>23</v>
      </c>
      <c r="C71" s="2" t="s">
        <v>8</v>
      </c>
      <c r="D71" s="1" t="s">
        <v>112</v>
      </c>
      <c r="E71" s="1" t="s">
        <v>10</v>
      </c>
      <c r="F71" s="3">
        <v>21000</v>
      </c>
      <c r="G71" s="3">
        <v>549318</v>
      </c>
      <c r="H71" s="11"/>
    </row>
    <row r="72" spans="1:8" ht="29.25" customHeight="1" x14ac:dyDescent="0.3">
      <c r="A72" s="8"/>
      <c r="E72" s="13" t="s">
        <v>113</v>
      </c>
      <c r="F72" s="20">
        <f>SUM(F2:F71)</f>
        <v>6786329</v>
      </c>
      <c r="G72" s="20">
        <f>SUM(G2:G71)</f>
        <v>126640126.87100002</v>
      </c>
    </row>
    <row r="73" spans="1:8" ht="29.25" customHeight="1" x14ac:dyDescent="0.3">
      <c r="E73" s="13" t="s">
        <v>118</v>
      </c>
      <c r="F73" s="20">
        <f>SUM(F72+785000)</f>
        <v>7571329</v>
      </c>
      <c r="G73" s="20">
        <f>SUM(G72+11000000)</f>
        <v>137640126.87100002</v>
      </c>
    </row>
    <row r="74" spans="1:8" x14ac:dyDescent="0.3">
      <c r="A74" s="12" t="s">
        <v>115</v>
      </c>
    </row>
    <row r="75" spans="1:8" x14ac:dyDescent="0.3">
      <c r="A75" s="11" t="s">
        <v>121</v>
      </c>
    </row>
    <row r="76" spans="1:8" x14ac:dyDescent="0.3">
      <c r="A76" s="11" t="s">
        <v>116</v>
      </c>
    </row>
    <row r="77" spans="1:8" x14ac:dyDescent="0.3">
      <c r="A77" s="11" t="s">
        <v>117</v>
      </c>
      <c r="F77" s="18"/>
    </row>
    <row r="78" spans="1:8" x14ac:dyDescent="0.3">
      <c r="A78" s="11" t="s">
        <v>114</v>
      </c>
    </row>
    <row r="79" spans="1:8" x14ac:dyDescent="0.3">
      <c r="A79" s="11" t="s">
        <v>119</v>
      </c>
    </row>
    <row r="81" spans="6:6" x14ac:dyDescent="0.3">
      <c r="F81" s="19"/>
    </row>
  </sheetData>
  <pageMargins left="0.25" right="0.25"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2E569B6D407E34C9E44407D5D775338" ma:contentTypeVersion="16" ma:contentTypeDescription="Ein neues Dokument erstellen." ma:contentTypeScope="" ma:versionID="59233ba9c83a8736c7a3edcefcbfa7fc">
  <xsd:schema xmlns:xsd="http://www.w3.org/2001/XMLSchema" xmlns:xs="http://www.w3.org/2001/XMLSchema" xmlns:p="http://schemas.microsoft.com/office/2006/metadata/properties" xmlns:ns2="aa845b6c-fc69-4c2f-96fe-b2f355a7a780" xmlns:ns3="6f3409c3-aff2-4497-9443-465442976233" targetNamespace="http://schemas.microsoft.com/office/2006/metadata/properties" ma:root="true" ma:fieldsID="c9c609182d50a92c6dd3dc2e01f1f17d" ns2:_="" ns3:_="">
    <xsd:import namespace="aa845b6c-fc69-4c2f-96fe-b2f355a7a780"/>
    <xsd:import namespace="6f3409c3-aff2-4497-9443-4654429762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45b6c-fc69-4c2f-96fe-b2f355a7a7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4b42da31-f07d-4bc5-921b-0bfb276d62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3409c3-aff2-4497-9443-465442976233"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075c60bd-c06f-4de0-b083-bae3df21b60d}" ma:internalName="TaxCatchAll" ma:showField="CatchAllData" ma:web="6f3409c3-aff2-4497-9443-4654429762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f3409c3-aff2-4497-9443-465442976233" xsi:nil="true"/>
    <lcf76f155ced4ddcb4097134ff3c332f xmlns="aa845b6c-fc69-4c2f-96fe-b2f355a7a78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681BE46-3637-49F0-8E09-5B30E36A4FCB}">
  <ds:schemaRefs>
    <ds:schemaRef ds:uri="http://schemas.microsoft.com/sharepoint/v3/contenttype/forms"/>
  </ds:schemaRefs>
</ds:datastoreItem>
</file>

<file path=customXml/itemProps2.xml><?xml version="1.0" encoding="utf-8"?>
<ds:datastoreItem xmlns:ds="http://schemas.openxmlformats.org/officeDocument/2006/customXml" ds:itemID="{29C7527E-0611-4D6B-8067-F9988FE68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45b6c-fc69-4c2f-96fe-b2f355a7a780"/>
    <ds:schemaRef ds:uri="6f3409c3-aff2-4497-9443-465442976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F0B8C7-C656-409E-BF5A-AA524748C8E5}">
  <ds:schemaRefs>
    <ds:schemaRef ds:uri="http://schemas.microsoft.com/office/2006/metadata/properties"/>
    <ds:schemaRef ds:uri="http://schemas.microsoft.com/office/infopath/2007/PartnerControls"/>
    <ds:schemaRef ds:uri="6f3409c3-aff2-4497-9443-465442976233"/>
    <ds:schemaRef ds:uri="aa845b6c-fc69-4c2f-96fe-b2f355a7a78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Active protocols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Nikolas Scherer</dc:creator>
  <cp:keywords/>
  <dc:description/>
  <cp:lastModifiedBy>Tim Woods</cp:lastModifiedBy>
  <cp:revision/>
  <dcterms:created xsi:type="dcterms:W3CDTF">2023-01-27T11:52:21Z</dcterms:created>
  <dcterms:modified xsi:type="dcterms:W3CDTF">2023-04-20T09:55:44Z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0x010100C2E569B6D407E34C9E44407D5D775338</vt:lpwstr>
  </property>
  <property fmtid="{D5CDD505-2E9C-101B-9397-08002B2CF9AE}" pid="3" name="MediaServiceImageTags">
    <vt:lpwstr/>
  </property>
</Properties>
</file>