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kgsberlin-my.sharepoint.com/personal/t_woods_drk_de/Documents/Dokumente/Communications outputs/2023-04 Overview report/Publicity and outreach/Data for downloading/"/>
    </mc:Choice>
  </mc:AlternateContent>
  <xr:revisionPtr revIDLastSave="53" documentId="8_{09173D5B-561B-4935-A100-BFC02147EF34}" xr6:coauthVersionLast="47" xr6:coauthVersionMax="47" xr10:uidLastSave="{9448015B-69E9-48EE-87F2-DEA172620B5F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20" i="1"/>
  <c r="H23" i="1"/>
  <c r="I50" i="1"/>
  <c r="H3" i="1"/>
  <c r="H40" i="1"/>
  <c r="H39" i="1"/>
  <c r="H47" i="1"/>
  <c r="H26" i="1"/>
  <c r="H22" i="1"/>
  <c r="H16" i="1"/>
  <c r="H19" i="1"/>
  <c r="H44" i="1"/>
  <c r="H10" i="1"/>
  <c r="H35" i="1"/>
  <c r="H25" i="1"/>
  <c r="H2" i="1"/>
  <c r="H6" i="1"/>
  <c r="H5" i="1"/>
  <c r="H8" i="1"/>
  <c r="H12" i="1"/>
  <c r="H24" i="1"/>
  <c r="H32" i="1"/>
  <c r="H29" i="1"/>
  <c r="H36" i="1"/>
  <c r="H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tc={9DD2C56F-D728-4099-833A-1ABB88F093F3}</author>
  </authors>
  <commentList>
    <comment ref="B42" authorId="0" shapeId="0" xr:uid="{9DD2C56F-D728-4099-833A-1ABB88F093F3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accent on name</t>
      </text>
    </comment>
  </commentList>
</comments>
</file>

<file path=xl/sharedStrings.xml><?xml version="1.0" encoding="utf-8"?>
<sst xmlns="http://schemas.openxmlformats.org/spreadsheetml/2006/main" count="287" uniqueCount="122">
  <si>
    <t>Month triggered</t>
  </si>
  <si>
    <t>Country </t>
  </si>
  <si>
    <t>Hazard </t>
  </si>
  <si>
    <t>Coordinating organization(s) / funding organization</t>
  </si>
  <si>
    <t>Implementing organization(s)</t>
  </si>
  <si>
    <t>Funding (original currency)</t>
  </si>
  <si>
    <t>Funding (original amount)</t>
  </si>
  <si>
    <t>OCHA</t>
  </si>
  <si>
    <t>June</t>
  </si>
  <si>
    <t>Nepal</t>
  </si>
  <si>
    <t> </t>
  </si>
  <si>
    <t>April</t>
  </si>
  <si>
    <t>South Sudan</t>
  </si>
  <si>
    <t>FAO; IOM; UNFPA; UNHCR; UNICEF; WFP; WHO</t>
  </si>
  <si>
    <t>FAO</t>
  </si>
  <si>
    <t>May</t>
  </si>
  <si>
    <t>Niger</t>
  </si>
  <si>
    <t xml:space="preserve">August </t>
  </si>
  <si>
    <t>Drought</t>
  </si>
  <si>
    <t>OCHA; FAO; WFP; UNFPA; UNHCR; WHO; UNDP</t>
  </si>
  <si>
    <t>Burkina Faso</t>
  </si>
  <si>
    <t>Economic crisis</t>
  </si>
  <si>
    <t xml:space="preserve">October </t>
  </si>
  <si>
    <t>Rwanda</t>
  </si>
  <si>
    <t>September</t>
  </si>
  <si>
    <t>Madagascar</t>
  </si>
  <si>
    <t>Iraq</t>
  </si>
  <si>
    <t>March</t>
  </si>
  <si>
    <t>Sri Lanka</t>
  </si>
  <si>
    <t>Tajikistan</t>
  </si>
  <si>
    <t>Locust</t>
  </si>
  <si>
    <t xml:space="preserve">FAO </t>
  </si>
  <si>
    <t>Viet Nam</t>
  </si>
  <si>
    <t>Typhoon</t>
  </si>
  <si>
    <t>WFP</t>
  </si>
  <si>
    <t>Flood</t>
  </si>
  <si>
    <t>August</t>
  </si>
  <si>
    <t>Ethiopia</t>
  </si>
  <si>
    <t>February; August</t>
  </si>
  <si>
    <t>Somalia</t>
  </si>
  <si>
    <t>October</t>
  </si>
  <si>
    <t>Dominican Republic</t>
  </si>
  <si>
    <t>Start Network</t>
  </si>
  <si>
    <t>December</t>
  </si>
  <si>
    <t>Storm</t>
  </si>
  <si>
    <t>CAFOD; HelpAge International UK</t>
  </si>
  <si>
    <t>GBP</t>
  </si>
  <si>
    <t xml:space="preserve"> $                 438,011</t>
  </si>
  <si>
    <t>November</t>
  </si>
  <si>
    <t>Uganda</t>
  </si>
  <si>
    <t>Epidemic (Ebola)</t>
  </si>
  <si>
    <t>CAFOD; BRAC International</t>
  </si>
  <si>
    <t xml:space="preserve"> $                 316,861</t>
  </si>
  <si>
    <t>Conflict</t>
  </si>
  <si>
    <t>CADENA</t>
  </si>
  <si>
    <t xml:space="preserve"> $                 230,300</t>
  </si>
  <si>
    <t>Cold wave</t>
  </si>
  <si>
    <t>Care International</t>
  </si>
  <si>
    <t>Landslide</t>
  </si>
  <si>
    <t>Cordaid</t>
  </si>
  <si>
    <t>Catholic Relief Services</t>
  </si>
  <si>
    <t>Nigeria</t>
  </si>
  <si>
    <t>Christian Aid</t>
  </si>
  <si>
    <t>July</t>
  </si>
  <si>
    <t>Kenya</t>
  </si>
  <si>
    <t>Electoral violence</t>
  </si>
  <si>
    <t>Guatemala</t>
  </si>
  <si>
    <t>ACTED</t>
  </si>
  <si>
    <t>El Savador</t>
  </si>
  <si>
    <t xml:space="preserve">February  </t>
  </si>
  <si>
    <t>Medair; Welthungerhilfe; Catholic Relief Services; Action Against Hunger UK</t>
  </si>
  <si>
    <t>January</t>
  </si>
  <si>
    <t>Philippines</t>
  </si>
  <si>
    <t>Disease outbreak</t>
  </si>
  <si>
    <t>Bangladesh</t>
  </si>
  <si>
    <t>Zimbabwe</t>
  </si>
  <si>
    <t xml:space="preserve">Drought </t>
  </si>
  <si>
    <t>Pakistan</t>
  </si>
  <si>
    <t>Heat wave</t>
  </si>
  <si>
    <t>Help Foundation</t>
  </si>
  <si>
    <t>HelpAge International</t>
  </si>
  <si>
    <t>Senegal</t>
  </si>
  <si>
    <t>Action Against Hunger</t>
  </si>
  <si>
    <t>Cyclone/Typhoon/Hurricane</t>
  </si>
  <si>
    <t>IFRC</t>
  </si>
  <si>
    <t>CHF</t>
  </si>
  <si>
    <t>Honduras</t>
  </si>
  <si>
    <t>Kyrgyzstan</t>
  </si>
  <si>
    <t>Mali</t>
  </si>
  <si>
    <t>Mozambique</t>
  </si>
  <si>
    <t>Mozambique Red Cross Society; German Red Cross; Belgian Red Cross</t>
  </si>
  <si>
    <t>Philippine Red Cross</t>
  </si>
  <si>
    <t>Kenya Red Cross Society</t>
  </si>
  <si>
    <t>TOTAL</t>
  </si>
  <si>
    <t>Funding (US$)*</t>
  </si>
  <si>
    <t>** When no data were available for people reached, the number of people targeted (given in italics) is used as an estimate</t>
  </si>
  <si>
    <t>Riverine flood</t>
  </si>
  <si>
    <t>Cape Verde</t>
  </si>
  <si>
    <t>México</t>
  </si>
  <si>
    <t>Syrian Arab Republic</t>
  </si>
  <si>
    <t>Wildfire</t>
  </si>
  <si>
    <t>Eco Social Development Organization; Humanity &amp; Inclusion</t>
  </si>
  <si>
    <t>Humanity &amp; Inclusion</t>
  </si>
  <si>
    <t>Welthungerhilfe; Catholic Relief Services - United States Conference of Bishops; Medair</t>
  </si>
  <si>
    <t>Red Cross Society of Niger; French Red Cross; Belgian Red Cross; British Red Cross</t>
  </si>
  <si>
    <t>Pro-Vida</t>
  </si>
  <si>
    <t xml:space="preserve">Welthungerhilfe; PACIDA; ACTED; SAPCONE; TUPADO; Oxfam; MID-P </t>
  </si>
  <si>
    <t>UNFPA; UN Women; WFP</t>
  </si>
  <si>
    <t>Christian Aid; Oxfam</t>
  </si>
  <si>
    <t>Red Crescent Society of Kyrgyzstan; German Red Cross</t>
  </si>
  <si>
    <t>Red Cross Society of Niger; Belgian Red Cross</t>
  </si>
  <si>
    <t>Guatemalan Red Cross; German Red Cross</t>
  </si>
  <si>
    <t>Honduran Red Cross; German Red Cross</t>
  </si>
  <si>
    <t>Mali Red Cross; The Netherlands Red Cross; Danish Red Cross</t>
  </si>
  <si>
    <t>Kenya Red Cross Society; British Red Cross; The Netherlands Red Cross</t>
  </si>
  <si>
    <t>Plan International; CAFOD; Tearfund; GOAL; Action Against Hunger</t>
  </si>
  <si>
    <t>Welthungerhilfe; Tsuro Trust; Action Against Hunger; Nutrition Action Zimbabwe; Trócaire; Caritas Bulawayo</t>
  </si>
  <si>
    <t>* Figures in other currencies are converted using the average exchange rates for 2022: GBP 1: 1.2369 USD; CHF 1: 1.0481 USD. Source: www.exchangerates.org.uk</t>
  </si>
  <si>
    <t>A list of all acronyms can be found in the full report.</t>
  </si>
  <si>
    <t>Notes</t>
  </si>
  <si>
    <r>
      <t># people reached (</t>
    </r>
    <r>
      <rPr>
        <b/>
        <i/>
        <sz val="11"/>
        <rFont val="Arial"/>
        <family val="2"/>
      </rPr>
      <t>targeted</t>
    </r>
    <r>
      <rPr>
        <b/>
        <sz val="11"/>
        <rFont val="Arial"/>
        <family val="2"/>
      </rPr>
      <t>)**</t>
    </r>
  </si>
  <si>
    <t>This table (Figure 5/Table A2 in the full report) captures activations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</si>
</sst>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??_ ;_-@_ 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trike/>
      <sz val="11"/>
      <name val="Arial"/>
      <family val="2"/>
    </font>
    <font>
      <i/>
      <sz val="11"/>
      <name val="Arial"/>
      <family val="2"/>
    </font>
    <font>
      <i/>
      <strike/>
      <sz val="11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top"/>
    </xf>
    <xf numFmtId="1" fontId="3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164" fontId="1" fillId="0" borderId="0" xfId="0" applyNumberFormat="1" applyFont="1" applyAlignment="1">
      <alignment horizontal="left"/>
    </xf>
    <xf numFmtId="0" fontId="3" fillId="0" borderId="0" xfId="0" applyFont="1"/>
    <xf numFmtId="3" fontId="5" fillId="6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/>
    </xf>
    <xf numFmtId="164" fontId="3" fillId="0" borderId="0" xfId="0" applyNumberFormat="1" applyFont="1" applyAlignment="1"/>
    <xf numFmtId="3" fontId="3" fillId="5" borderId="0" xfId="0" applyNumberFormat="1" applyFont="1" applyFill="1" applyAlignment="1">
      <alignment wrapText="1"/>
    </xf>
    <xf numFmtId="3" fontId="5" fillId="6" borderId="0" xfId="0" applyNumberFormat="1" applyFont="1" applyFill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im Woods" id="{CE461C82-6D69-4296-AC09-D15657E86328}" userId="S::T.Woods@drk.de::fc855f49-af15-4272-8873-f71ada03600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2" dT="2023-03-09T12:08:55.06" personId="{CE461C82-6D69-4296-AC09-D15657E86328}" id="{9DD2C56F-D728-4099-833A-1ABB88F093F3}">
    <text>Note accent on name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2"/>
  <sheetViews>
    <sheetView tabSelected="1" zoomScale="90" zoomScaleNormal="90" workbookViewId="0">
      <pane ySplit="1" topLeftCell="A2" activePane="bottomLeft" state="frozen"/>
      <selection pane="bottomLeft" activeCell="E58" sqref="E58"/>
    </sheetView>
  </sheetViews>
  <sheetFormatPr defaultColWidth="9.1796875" defaultRowHeight="14" x14ac:dyDescent="0.35"/>
  <cols>
    <col min="1" max="1" width="15.26953125" style="6" customWidth="1"/>
    <col min="2" max="2" width="18.7265625" style="6" bestFit="1" customWidth="1"/>
    <col min="3" max="3" width="17.453125" style="6" bestFit="1" customWidth="1"/>
    <col min="4" max="4" width="17.453125" style="12" customWidth="1"/>
    <col min="5" max="5" width="36.81640625" style="6" customWidth="1"/>
    <col min="6" max="7" width="12.54296875" style="18" customWidth="1"/>
    <col min="8" max="8" width="21.81640625" style="6" bestFit="1" customWidth="1"/>
    <col min="9" max="9" width="20.54296875" style="6" customWidth="1"/>
    <col min="10" max="16384" width="9.1796875" style="6"/>
  </cols>
  <sheetData>
    <row r="1" spans="1:20" s="3" customFormat="1" ht="56" x14ac:dyDescent="0.3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6</v>
      </c>
      <c r="H1" s="3" t="s">
        <v>94</v>
      </c>
      <c r="I1" s="2" t="s">
        <v>120</v>
      </c>
    </row>
    <row r="2" spans="1:20" s="11" customFormat="1" ht="28" x14ac:dyDescent="0.3">
      <c r="A2" s="6" t="s">
        <v>71</v>
      </c>
      <c r="B2" s="6" t="s">
        <v>74</v>
      </c>
      <c r="C2" s="6" t="s">
        <v>56</v>
      </c>
      <c r="D2" s="7" t="s">
        <v>42</v>
      </c>
      <c r="E2" s="7" t="s">
        <v>101</v>
      </c>
      <c r="F2" s="8" t="s">
        <v>46</v>
      </c>
      <c r="G2" s="25">
        <v>30850</v>
      </c>
      <c r="H2" s="9">
        <f>G2*1.3435</f>
        <v>41446.974999999999</v>
      </c>
      <c r="I2" s="30">
        <v>5981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1" customFormat="1" ht="28" x14ac:dyDescent="0.35">
      <c r="A3" s="6" t="s">
        <v>71</v>
      </c>
      <c r="B3" s="6" t="s">
        <v>89</v>
      </c>
      <c r="C3" s="6" t="s">
        <v>96</v>
      </c>
      <c r="D3" s="7" t="s">
        <v>84</v>
      </c>
      <c r="E3" s="7" t="s">
        <v>90</v>
      </c>
      <c r="F3" s="8" t="s">
        <v>85</v>
      </c>
      <c r="G3" s="26">
        <v>249327</v>
      </c>
      <c r="H3" s="9">
        <f>G3*1.0747</f>
        <v>267951.72690000001</v>
      </c>
      <c r="I3" s="24">
        <v>7500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3">
      <c r="A4" s="6" t="s">
        <v>71</v>
      </c>
      <c r="B4" s="6" t="s">
        <v>72</v>
      </c>
      <c r="C4" s="6" t="s">
        <v>73</v>
      </c>
      <c r="D4" s="7" t="s">
        <v>42</v>
      </c>
      <c r="E4" s="7" t="s">
        <v>102</v>
      </c>
      <c r="F4" s="8" t="s">
        <v>46</v>
      </c>
      <c r="G4" s="25">
        <v>300000</v>
      </c>
      <c r="H4" s="9">
        <v>403050</v>
      </c>
      <c r="I4" s="30">
        <v>38965</v>
      </c>
    </row>
    <row r="5" spans="1:20" s="12" customFormat="1" ht="42" x14ac:dyDescent="0.3">
      <c r="A5" s="6" t="s">
        <v>69</v>
      </c>
      <c r="B5" s="6" t="s">
        <v>25</v>
      </c>
      <c r="C5" s="6" t="s">
        <v>83</v>
      </c>
      <c r="D5" s="7" t="s">
        <v>42</v>
      </c>
      <c r="E5" s="7" t="s">
        <v>103</v>
      </c>
      <c r="F5" s="8" t="s">
        <v>46</v>
      </c>
      <c r="G5" s="25">
        <v>166155</v>
      </c>
      <c r="H5" s="9">
        <f>G5*1.3418</f>
        <v>222946.77900000001</v>
      </c>
      <c r="I5" s="30">
        <v>220188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8" x14ac:dyDescent="0.3">
      <c r="A6" s="6" t="s">
        <v>69</v>
      </c>
      <c r="B6" s="6" t="s">
        <v>25</v>
      </c>
      <c r="C6" s="6" t="s">
        <v>83</v>
      </c>
      <c r="D6" s="7" t="s">
        <v>42</v>
      </c>
      <c r="E6" s="7" t="s">
        <v>70</v>
      </c>
      <c r="F6" s="8" t="s">
        <v>46</v>
      </c>
      <c r="G6" s="25">
        <v>252262</v>
      </c>
      <c r="H6" s="9">
        <f>G6*1.3418</f>
        <v>338485.15160000004</v>
      </c>
      <c r="I6" s="30">
        <v>41558</v>
      </c>
    </row>
    <row r="7" spans="1:20" ht="28" x14ac:dyDescent="0.3">
      <c r="A7" s="7" t="s">
        <v>38</v>
      </c>
      <c r="B7" s="6" t="s">
        <v>39</v>
      </c>
      <c r="C7" s="6" t="s">
        <v>18</v>
      </c>
      <c r="D7" s="7" t="s">
        <v>34</v>
      </c>
      <c r="E7" s="7" t="s">
        <v>34</v>
      </c>
      <c r="F7" s="8"/>
      <c r="G7" s="26"/>
      <c r="H7" s="9">
        <v>7899280</v>
      </c>
      <c r="I7" s="30">
        <v>1283922</v>
      </c>
    </row>
    <row r="8" spans="1:20" x14ac:dyDescent="0.3">
      <c r="A8" s="6" t="s">
        <v>27</v>
      </c>
      <c r="B8" s="6" t="s">
        <v>68</v>
      </c>
      <c r="C8" s="6" t="s">
        <v>100</v>
      </c>
      <c r="D8" s="7" t="s">
        <v>42</v>
      </c>
      <c r="E8" s="7" t="s">
        <v>105</v>
      </c>
      <c r="F8" s="8" t="s">
        <v>46</v>
      </c>
      <c r="G8" s="25">
        <v>250000</v>
      </c>
      <c r="H8" s="9">
        <f>G8*1.3152</f>
        <v>328800</v>
      </c>
      <c r="I8" s="30">
        <v>15023</v>
      </c>
    </row>
    <row r="9" spans="1:20" ht="14.5" x14ac:dyDescent="0.35">
      <c r="A9" s="6" t="s">
        <v>27</v>
      </c>
      <c r="B9" s="6" t="s">
        <v>28</v>
      </c>
      <c r="C9" s="6" t="s">
        <v>21</v>
      </c>
      <c r="D9" s="7" t="s">
        <v>14</v>
      </c>
      <c r="E9" s="7" t="s">
        <v>14</v>
      </c>
      <c r="F9" s="13"/>
      <c r="G9" s="34"/>
      <c r="H9" s="9">
        <v>700000</v>
      </c>
      <c r="I9" s="24">
        <v>35000</v>
      </c>
    </row>
    <row r="10" spans="1:20" ht="42" x14ac:dyDescent="0.35">
      <c r="A10" s="6" t="s">
        <v>11</v>
      </c>
      <c r="B10" s="6" t="s">
        <v>16</v>
      </c>
      <c r="C10" s="6" t="s">
        <v>18</v>
      </c>
      <c r="D10" s="7" t="s">
        <v>84</v>
      </c>
      <c r="E10" s="7" t="s">
        <v>104</v>
      </c>
      <c r="F10" s="8" t="s">
        <v>85</v>
      </c>
      <c r="G10" s="26">
        <v>322761</v>
      </c>
      <c r="H10" s="9">
        <f>G10*1.0265</f>
        <v>331314.16649999999</v>
      </c>
      <c r="I10" s="24">
        <v>28000</v>
      </c>
    </row>
    <row r="11" spans="1:20" s="16" customFormat="1" ht="28.5" x14ac:dyDescent="0.35">
      <c r="A11" s="14" t="s">
        <v>11</v>
      </c>
      <c r="B11" s="14" t="s">
        <v>12</v>
      </c>
      <c r="C11" s="14" t="s">
        <v>35</v>
      </c>
      <c r="D11" s="14" t="s">
        <v>7</v>
      </c>
      <c r="E11" s="14" t="s">
        <v>13</v>
      </c>
      <c r="F11" s="15" t="s">
        <v>10</v>
      </c>
      <c r="G11" s="35" t="s">
        <v>10</v>
      </c>
      <c r="H11" s="9">
        <v>14990010</v>
      </c>
      <c r="I11" s="29">
        <v>313543</v>
      </c>
    </row>
    <row r="12" spans="1:20" s="16" customFormat="1" ht="14.5" x14ac:dyDescent="0.3">
      <c r="A12" s="6" t="s">
        <v>11</v>
      </c>
      <c r="B12" s="6" t="s">
        <v>28</v>
      </c>
      <c r="C12" s="6" t="s">
        <v>35</v>
      </c>
      <c r="D12" s="7" t="s">
        <v>42</v>
      </c>
      <c r="E12" s="7" t="s">
        <v>67</v>
      </c>
      <c r="F12" s="8" t="s">
        <v>46</v>
      </c>
      <c r="G12" s="25">
        <v>422702</v>
      </c>
      <c r="H12" s="9">
        <f>G12*1.2573</f>
        <v>531463.22460000007</v>
      </c>
      <c r="I12" s="30">
        <v>15513</v>
      </c>
    </row>
    <row r="13" spans="1:20" s="16" customFormat="1" ht="14.5" x14ac:dyDescent="0.35">
      <c r="A13" s="6" t="s">
        <v>11</v>
      </c>
      <c r="B13" s="6" t="s">
        <v>29</v>
      </c>
      <c r="C13" s="6" t="s">
        <v>30</v>
      </c>
      <c r="D13" s="7" t="s">
        <v>14</v>
      </c>
      <c r="E13" s="7" t="s">
        <v>31</v>
      </c>
      <c r="F13" s="13"/>
      <c r="G13" s="34"/>
      <c r="H13" s="9">
        <v>132000</v>
      </c>
      <c r="I13" s="24">
        <v>120000</v>
      </c>
    </row>
    <row r="14" spans="1:20" ht="14.5" x14ac:dyDescent="0.35">
      <c r="A14" s="6" t="s">
        <v>15</v>
      </c>
      <c r="B14" s="6" t="s">
        <v>20</v>
      </c>
      <c r="C14" s="6" t="s">
        <v>35</v>
      </c>
      <c r="D14" s="7" t="s">
        <v>14</v>
      </c>
      <c r="E14" s="7" t="s">
        <v>14</v>
      </c>
      <c r="F14" s="8"/>
      <c r="G14" s="26"/>
      <c r="H14" s="9">
        <v>400000</v>
      </c>
      <c r="I14" s="33">
        <v>8400</v>
      </c>
    </row>
    <row r="15" spans="1:20" ht="14.5" x14ac:dyDescent="0.35">
      <c r="A15" s="6" t="s">
        <v>15</v>
      </c>
      <c r="B15" s="6" t="s">
        <v>16</v>
      </c>
      <c r="C15" s="6" t="s">
        <v>35</v>
      </c>
      <c r="D15" s="7" t="s">
        <v>14</v>
      </c>
      <c r="E15" s="7" t="s">
        <v>14</v>
      </c>
      <c r="F15" s="8"/>
      <c r="G15" s="26"/>
      <c r="H15" s="9">
        <v>400000</v>
      </c>
      <c r="I15" s="24">
        <v>181706</v>
      </c>
    </row>
    <row r="16" spans="1:20" ht="33.65" customHeight="1" x14ac:dyDescent="0.3">
      <c r="A16" s="6" t="s">
        <v>15</v>
      </c>
      <c r="B16" s="6" t="s">
        <v>75</v>
      </c>
      <c r="C16" s="6" t="s">
        <v>76</v>
      </c>
      <c r="D16" s="7" t="s">
        <v>42</v>
      </c>
      <c r="E16" s="7" t="s">
        <v>115</v>
      </c>
      <c r="F16" s="8" t="s">
        <v>46</v>
      </c>
      <c r="G16" s="25">
        <v>471271</v>
      </c>
      <c r="H16" s="9">
        <f>G16*1.2624</f>
        <v>594932.51040000003</v>
      </c>
      <c r="I16" s="30">
        <v>13681</v>
      </c>
    </row>
    <row r="17" spans="1:9" ht="42" x14ac:dyDescent="0.3">
      <c r="A17" s="6" t="s">
        <v>15</v>
      </c>
      <c r="B17" s="6" t="s">
        <v>75</v>
      </c>
      <c r="C17" s="6" t="s">
        <v>76</v>
      </c>
      <c r="D17" s="7" t="s">
        <v>42</v>
      </c>
      <c r="E17" s="7" t="s">
        <v>116</v>
      </c>
      <c r="F17" s="8" t="s">
        <v>46</v>
      </c>
      <c r="G17" s="25">
        <v>615127</v>
      </c>
      <c r="H17" s="9">
        <f>G17*1.206</f>
        <v>741843.16200000001</v>
      </c>
      <c r="I17" s="30">
        <v>9919</v>
      </c>
    </row>
    <row r="18" spans="1:9" ht="14.5" x14ac:dyDescent="0.35">
      <c r="A18" s="6" t="s">
        <v>8</v>
      </c>
      <c r="B18" s="6" t="s">
        <v>97</v>
      </c>
      <c r="C18" s="6" t="s">
        <v>21</v>
      </c>
      <c r="D18" s="7" t="s">
        <v>14</v>
      </c>
      <c r="E18" s="7" t="s">
        <v>14</v>
      </c>
      <c r="F18" s="8"/>
      <c r="G18" s="26"/>
      <c r="H18" s="9">
        <v>400000</v>
      </c>
      <c r="I18" s="24">
        <v>15000</v>
      </c>
    </row>
    <row r="19" spans="1:9" ht="15" customHeight="1" x14ac:dyDescent="0.3">
      <c r="A19" s="6" t="s">
        <v>8</v>
      </c>
      <c r="B19" s="6" t="s">
        <v>66</v>
      </c>
      <c r="C19" s="6" t="s">
        <v>35</v>
      </c>
      <c r="D19" s="7" t="s">
        <v>42</v>
      </c>
      <c r="E19" s="7" t="s">
        <v>54</v>
      </c>
      <c r="F19" s="8" t="s">
        <v>46</v>
      </c>
      <c r="G19" s="25">
        <v>300000</v>
      </c>
      <c r="H19" s="9">
        <f>G19*1.216</f>
        <v>364800</v>
      </c>
      <c r="I19" s="31">
        <v>24648</v>
      </c>
    </row>
    <row r="20" spans="1:9" ht="28" x14ac:dyDescent="0.3">
      <c r="A20" s="6" t="s">
        <v>8</v>
      </c>
      <c r="B20" s="6" t="s">
        <v>64</v>
      </c>
      <c r="C20" s="6" t="s">
        <v>76</v>
      </c>
      <c r="D20" s="7" t="s">
        <v>42</v>
      </c>
      <c r="E20" s="7" t="s">
        <v>106</v>
      </c>
      <c r="F20" s="8" t="s">
        <v>46</v>
      </c>
      <c r="G20" s="25">
        <v>544600</v>
      </c>
      <c r="H20" s="9">
        <f>G20*1.206</f>
        <v>656787.6</v>
      </c>
      <c r="I20" s="30">
        <v>7560</v>
      </c>
    </row>
    <row r="21" spans="1:9" ht="14.5" x14ac:dyDescent="0.35">
      <c r="A21" s="14" t="s">
        <v>8</v>
      </c>
      <c r="B21" s="14" t="s">
        <v>9</v>
      </c>
      <c r="C21" s="14" t="s">
        <v>35</v>
      </c>
      <c r="D21" s="14" t="s">
        <v>7</v>
      </c>
      <c r="E21" s="14" t="s">
        <v>107</v>
      </c>
      <c r="F21" s="15" t="s">
        <v>10</v>
      </c>
      <c r="G21" s="35" t="s">
        <v>10</v>
      </c>
      <c r="H21" s="9">
        <v>3186691</v>
      </c>
      <c r="I21" s="29">
        <v>154000</v>
      </c>
    </row>
    <row r="22" spans="1:9" x14ac:dyDescent="0.3">
      <c r="A22" s="6" t="s">
        <v>8</v>
      </c>
      <c r="B22" s="6" t="s">
        <v>77</v>
      </c>
      <c r="C22" s="6" t="s">
        <v>78</v>
      </c>
      <c r="D22" s="7" t="s">
        <v>42</v>
      </c>
      <c r="E22" s="7" t="s">
        <v>57</v>
      </c>
      <c r="F22" s="8" t="s">
        <v>46</v>
      </c>
      <c r="G22" s="25">
        <v>57086</v>
      </c>
      <c r="H22" s="9">
        <f>G22*1.206</f>
        <v>68845.716</v>
      </c>
      <c r="I22" s="30">
        <v>82750</v>
      </c>
    </row>
    <row r="23" spans="1:9" x14ac:dyDescent="0.3">
      <c r="A23" s="6" t="s">
        <v>8</v>
      </c>
      <c r="B23" s="6" t="s">
        <v>77</v>
      </c>
      <c r="C23" s="6" t="s">
        <v>78</v>
      </c>
      <c r="D23" s="7" t="s">
        <v>42</v>
      </c>
      <c r="E23" s="7" t="s">
        <v>79</v>
      </c>
      <c r="F23" s="8" t="s">
        <v>46</v>
      </c>
      <c r="G23" s="25">
        <v>35000</v>
      </c>
      <c r="H23" s="9">
        <f>G23*1.206</f>
        <v>42210</v>
      </c>
      <c r="I23" s="30">
        <v>186775</v>
      </c>
    </row>
    <row r="24" spans="1:9" x14ac:dyDescent="0.3">
      <c r="A24" s="6" t="s">
        <v>63</v>
      </c>
      <c r="B24" s="6" t="s">
        <v>64</v>
      </c>
      <c r="C24" s="6" t="s">
        <v>65</v>
      </c>
      <c r="D24" s="7" t="s">
        <v>42</v>
      </c>
      <c r="E24" s="7" t="s">
        <v>108</v>
      </c>
      <c r="F24" s="8" t="s">
        <v>46</v>
      </c>
      <c r="G24" s="25">
        <v>400000</v>
      </c>
      <c r="H24" s="9">
        <f>G24*1.2178</f>
        <v>487120</v>
      </c>
      <c r="I24" s="31">
        <v>47478</v>
      </c>
    </row>
    <row r="25" spans="1:9" ht="28" x14ac:dyDescent="0.3">
      <c r="A25" s="6" t="s">
        <v>63</v>
      </c>
      <c r="B25" s="6" t="s">
        <v>87</v>
      </c>
      <c r="C25" s="6" t="s">
        <v>78</v>
      </c>
      <c r="D25" s="7" t="s">
        <v>84</v>
      </c>
      <c r="E25" s="7" t="s">
        <v>109</v>
      </c>
      <c r="F25" s="8" t="s">
        <v>85</v>
      </c>
      <c r="G25" s="26">
        <v>207707</v>
      </c>
      <c r="H25" s="9">
        <f>G25*1.051</f>
        <v>218300.057</v>
      </c>
      <c r="I25" s="30">
        <v>10500</v>
      </c>
    </row>
    <row r="26" spans="1:9" x14ac:dyDescent="0.3">
      <c r="A26" s="6" t="s">
        <v>63</v>
      </c>
      <c r="B26" s="6" t="s">
        <v>77</v>
      </c>
      <c r="C26" s="6" t="s">
        <v>78</v>
      </c>
      <c r="D26" s="7" t="s">
        <v>42</v>
      </c>
      <c r="E26" s="7" t="s">
        <v>80</v>
      </c>
      <c r="F26" s="8" t="s">
        <v>46</v>
      </c>
      <c r="G26" s="25">
        <v>36000</v>
      </c>
      <c r="H26" s="9">
        <f>G26*1.2178</f>
        <v>43840.800000000003</v>
      </c>
      <c r="I26" s="30">
        <v>16040</v>
      </c>
    </row>
    <row r="27" spans="1:9" x14ac:dyDescent="0.3">
      <c r="A27" s="7" t="s">
        <v>36</v>
      </c>
      <c r="B27" s="6" t="s">
        <v>37</v>
      </c>
      <c r="C27" s="6" t="s">
        <v>18</v>
      </c>
      <c r="D27" s="7" t="s">
        <v>34</v>
      </c>
      <c r="E27" s="7" t="s">
        <v>34</v>
      </c>
      <c r="F27" s="8"/>
      <c r="G27" s="26"/>
      <c r="H27" s="9">
        <v>2175381</v>
      </c>
      <c r="I27" s="30">
        <v>137151</v>
      </c>
    </row>
    <row r="28" spans="1:9" x14ac:dyDescent="0.3">
      <c r="A28" s="7" t="s">
        <v>36</v>
      </c>
      <c r="B28" s="6" t="s">
        <v>25</v>
      </c>
      <c r="C28" s="6" t="s">
        <v>18</v>
      </c>
      <c r="D28" s="7" t="s">
        <v>34</v>
      </c>
      <c r="E28" s="7" t="s">
        <v>34</v>
      </c>
      <c r="F28" s="8"/>
      <c r="G28" s="26"/>
      <c r="H28" s="9">
        <v>1154200</v>
      </c>
      <c r="I28" s="30">
        <v>62210</v>
      </c>
    </row>
    <row r="29" spans="1:9" x14ac:dyDescent="0.3">
      <c r="A29" s="6" t="s">
        <v>17</v>
      </c>
      <c r="B29" s="6" t="s">
        <v>9</v>
      </c>
      <c r="C29" s="6" t="s">
        <v>58</v>
      </c>
      <c r="D29" s="7" t="s">
        <v>42</v>
      </c>
      <c r="E29" s="7" t="s">
        <v>60</v>
      </c>
      <c r="F29" s="17" t="s">
        <v>46</v>
      </c>
      <c r="G29" s="25">
        <v>30000</v>
      </c>
      <c r="H29" s="9">
        <f>G29*1.1648</f>
        <v>34944</v>
      </c>
      <c r="I29" s="31">
        <v>1289</v>
      </c>
    </row>
    <row r="30" spans="1:9" ht="56" x14ac:dyDescent="0.35">
      <c r="A30" s="6" t="s">
        <v>17</v>
      </c>
      <c r="B30" s="6" t="s">
        <v>16</v>
      </c>
      <c r="C30" s="6" t="s">
        <v>18</v>
      </c>
      <c r="D30" s="7" t="s">
        <v>19</v>
      </c>
      <c r="E30" s="7" t="s">
        <v>19</v>
      </c>
      <c r="F30" s="8"/>
      <c r="G30" s="26"/>
      <c r="H30" s="9">
        <v>9500000</v>
      </c>
      <c r="I30" s="24">
        <v>151656</v>
      </c>
    </row>
    <row r="31" spans="1:9" ht="28" x14ac:dyDescent="0.3">
      <c r="A31" s="6" t="s">
        <v>17</v>
      </c>
      <c r="B31" s="6" t="s">
        <v>16</v>
      </c>
      <c r="C31" s="6" t="s">
        <v>96</v>
      </c>
      <c r="D31" s="7" t="s">
        <v>84</v>
      </c>
      <c r="E31" s="7" t="s">
        <v>110</v>
      </c>
      <c r="F31" s="8" t="s">
        <v>85</v>
      </c>
      <c r="G31" s="26">
        <v>250000</v>
      </c>
      <c r="H31" s="9">
        <v>256150</v>
      </c>
      <c r="I31" s="30">
        <v>406</v>
      </c>
    </row>
    <row r="32" spans="1:9" x14ac:dyDescent="0.3">
      <c r="A32" s="6" t="s">
        <v>17</v>
      </c>
      <c r="B32" s="6" t="s">
        <v>61</v>
      </c>
      <c r="C32" s="6" t="s">
        <v>35</v>
      </c>
      <c r="D32" s="7" t="s">
        <v>42</v>
      </c>
      <c r="E32" s="7" t="s">
        <v>62</v>
      </c>
      <c r="F32" s="8" t="s">
        <v>46</v>
      </c>
      <c r="G32" s="25">
        <v>300000</v>
      </c>
      <c r="H32" s="9">
        <f>G32*1.1648</f>
        <v>349440</v>
      </c>
      <c r="I32" s="31">
        <v>19948</v>
      </c>
    </row>
    <row r="33" spans="1:9" ht="14.5" x14ac:dyDescent="0.35">
      <c r="A33" s="6" t="s">
        <v>24</v>
      </c>
      <c r="B33" s="6" t="s">
        <v>26</v>
      </c>
      <c r="C33" s="6" t="s">
        <v>18</v>
      </c>
      <c r="D33" s="7" t="s">
        <v>14</v>
      </c>
      <c r="E33" s="7" t="s">
        <v>14</v>
      </c>
      <c r="F33" s="8"/>
      <c r="G33" s="26"/>
      <c r="H33" s="9">
        <v>625000</v>
      </c>
      <c r="I33" s="24">
        <v>6780</v>
      </c>
    </row>
    <row r="34" spans="1:9" ht="14.5" x14ac:dyDescent="0.35">
      <c r="A34" s="6" t="s">
        <v>24</v>
      </c>
      <c r="B34" s="6" t="s">
        <v>25</v>
      </c>
      <c r="C34" s="6" t="s">
        <v>18</v>
      </c>
      <c r="D34" s="7" t="s">
        <v>14</v>
      </c>
      <c r="E34" s="7" t="s">
        <v>14</v>
      </c>
      <c r="F34" s="8"/>
      <c r="G34" s="26"/>
      <c r="H34" s="9">
        <v>900000</v>
      </c>
      <c r="I34" s="24">
        <v>20000</v>
      </c>
    </row>
    <row r="35" spans="1:9" ht="28" x14ac:dyDescent="0.35">
      <c r="A35" s="6" t="s">
        <v>24</v>
      </c>
      <c r="B35" s="6" t="s">
        <v>88</v>
      </c>
      <c r="C35" s="6" t="s">
        <v>96</v>
      </c>
      <c r="D35" s="7" t="s">
        <v>84</v>
      </c>
      <c r="E35" s="7" t="s">
        <v>113</v>
      </c>
      <c r="F35" s="8" t="s">
        <v>85</v>
      </c>
      <c r="G35" s="26">
        <v>209532</v>
      </c>
      <c r="H35" s="9">
        <f>G35*1.016</f>
        <v>212884.51200000002</v>
      </c>
      <c r="I35" s="24">
        <v>1000</v>
      </c>
    </row>
    <row r="36" spans="1:9" x14ac:dyDescent="0.3">
      <c r="A36" s="6" t="s">
        <v>24</v>
      </c>
      <c r="B36" s="6" t="s">
        <v>9</v>
      </c>
      <c r="C36" s="6" t="s">
        <v>58</v>
      </c>
      <c r="D36" s="7" t="s">
        <v>42</v>
      </c>
      <c r="E36" s="7" t="s">
        <v>59</v>
      </c>
      <c r="F36" s="8" t="s">
        <v>46</v>
      </c>
      <c r="G36" s="25">
        <v>38687</v>
      </c>
      <c r="H36" s="9">
        <f>G36*1.113</f>
        <v>43058.631000000001</v>
      </c>
      <c r="I36" s="30">
        <v>774</v>
      </c>
    </row>
    <row r="37" spans="1:9" ht="14.5" x14ac:dyDescent="0.35">
      <c r="A37" s="6" t="s">
        <v>24</v>
      </c>
      <c r="B37" s="6" t="s">
        <v>32</v>
      </c>
      <c r="C37" s="6" t="s">
        <v>33</v>
      </c>
      <c r="D37" s="7" t="s">
        <v>14</v>
      </c>
      <c r="E37" s="7" t="s">
        <v>14</v>
      </c>
      <c r="F37" s="13"/>
      <c r="G37" s="34"/>
      <c r="H37" s="9">
        <v>38627</v>
      </c>
      <c r="I37" s="24">
        <v>3600</v>
      </c>
    </row>
    <row r="38" spans="1:9" x14ac:dyDescent="0.3">
      <c r="A38" s="7" t="s">
        <v>40</v>
      </c>
      <c r="B38" s="6" t="s">
        <v>41</v>
      </c>
      <c r="C38" s="6" t="s">
        <v>35</v>
      </c>
      <c r="D38" s="7" t="s">
        <v>34</v>
      </c>
      <c r="E38" s="7" t="s">
        <v>34</v>
      </c>
      <c r="F38" s="8"/>
      <c r="G38" s="26"/>
      <c r="H38" s="9">
        <v>80000</v>
      </c>
      <c r="I38" s="30">
        <v>2280</v>
      </c>
    </row>
    <row r="39" spans="1:9" ht="28" x14ac:dyDescent="0.35">
      <c r="A39" s="6" t="s">
        <v>40</v>
      </c>
      <c r="B39" s="6" t="s">
        <v>66</v>
      </c>
      <c r="C39" s="6" t="s">
        <v>83</v>
      </c>
      <c r="D39" s="7" t="s">
        <v>84</v>
      </c>
      <c r="E39" s="7" t="s">
        <v>111</v>
      </c>
      <c r="F39" s="8" t="s">
        <v>85</v>
      </c>
      <c r="G39" s="26">
        <v>478796</v>
      </c>
      <c r="H39" s="9">
        <f>G39*0.9995</f>
        <v>478556.60200000001</v>
      </c>
      <c r="I39" s="24">
        <v>15000</v>
      </c>
    </row>
    <row r="40" spans="1:9" ht="28" x14ac:dyDescent="0.35">
      <c r="A40" s="6" t="s">
        <v>40</v>
      </c>
      <c r="B40" s="6" t="s">
        <v>86</v>
      </c>
      <c r="C40" s="6" t="s">
        <v>83</v>
      </c>
      <c r="D40" s="7" t="s">
        <v>84</v>
      </c>
      <c r="E40" s="7" t="s">
        <v>112</v>
      </c>
      <c r="F40" s="8" t="s">
        <v>85</v>
      </c>
      <c r="G40" s="26">
        <v>360830</v>
      </c>
      <c r="H40" s="9">
        <f>G40*0.9995</f>
        <v>360649.58500000002</v>
      </c>
      <c r="I40" s="24">
        <v>13500</v>
      </c>
    </row>
    <row r="41" spans="1:9" ht="28" x14ac:dyDescent="0.35">
      <c r="A41" s="6" t="s">
        <v>40</v>
      </c>
      <c r="B41" s="6" t="s">
        <v>64</v>
      </c>
      <c r="C41" s="6" t="s">
        <v>18</v>
      </c>
      <c r="D41" s="7" t="s">
        <v>92</v>
      </c>
      <c r="E41" s="7" t="s">
        <v>114</v>
      </c>
      <c r="F41" s="18" t="s">
        <v>46</v>
      </c>
      <c r="G41" s="26">
        <v>117500</v>
      </c>
      <c r="H41" s="9">
        <v>141384</v>
      </c>
      <c r="I41" s="24">
        <v>100000</v>
      </c>
    </row>
    <row r="42" spans="1:9" x14ac:dyDescent="0.3">
      <c r="A42" s="6" t="s">
        <v>22</v>
      </c>
      <c r="B42" s="6" t="s">
        <v>98</v>
      </c>
      <c r="C42" s="6" t="s">
        <v>53</v>
      </c>
      <c r="D42" s="7" t="s">
        <v>42</v>
      </c>
      <c r="E42" s="7" t="s">
        <v>54</v>
      </c>
      <c r="F42" s="8" t="s">
        <v>46</v>
      </c>
      <c r="G42" s="28">
        <v>200000</v>
      </c>
      <c r="H42" s="27" t="s">
        <v>55</v>
      </c>
      <c r="I42" s="31">
        <v>18415</v>
      </c>
    </row>
    <row r="43" spans="1:9" x14ac:dyDescent="0.3">
      <c r="A43" s="7" t="s">
        <v>22</v>
      </c>
      <c r="B43" s="6" t="s">
        <v>9</v>
      </c>
      <c r="C43" s="6" t="s">
        <v>35</v>
      </c>
      <c r="D43" s="7" t="s">
        <v>34</v>
      </c>
      <c r="E43" s="7" t="s">
        <v>34</v>
      </c>
      <c r="F43" s="8"/>
      <c r="G43" s="26"/>
      <c r="H43" s="9">
        <v>2713972</v>
      </c>
      <c r="I43" s="30">
        <v>86677</v>
      </c>
    </row>
    <row r="44" spans="1:9" x14ac:dyDescent="0.3">
      <c r="A44" s="6" t="s">
        <v>40</v>
      </c>
      <c r="B44" s="6" t="s">
        <v>72</v>
      </c>
      <c r="C44" s="6" t="s">
        <v>83</v>
      </c>
      <c r="D44" s="7" t="s">
        <v>84</v>
      </c>
      <c r="E44" s="7" t="s">
        <v>91</v>
      </c>
      <c r="F44" s="8" t="s">
        <v>85</v>
      </c>
      <c r="G44" s="26">
        <v>16981</v>
      </c>
      <c r="H44" s="9">
        <f>G44*0.9995</f>
        <v>16972.5095</v>
      </c>
      <c r="I44" s="30">
        <v>500</v>
      </c>
    </row>
    <row r="45" spans="1:9" ht="14.5" x14ac:dyDescent="0.35">
      <c r="A45" s="6" t="s">
        <v>22</v>
      </c>
      <c r="B45" s="6" t="s">
        <v>23</v>
      </c>
      <c r="C45" s="6" t="s">
        <v>18</v>
      </c>
      <c r="D45" s="7" t="s">
        <v>14</v>
      </c>
      <c r="E45" s="7" t="s">
        <v>14</v>
      </c>
      <c r="F45" s="8"/>
      <c r="G45" s="26"/>
      <c r="H45" s="9">
        <v>500000</v>
      </c>
      <c r="I45" s="24">
        <v>14000</v>
      </c>
    </row>
    <row r="46" spans="1:9" x14ac:dyDescent="0.3">
      <c r="A46" s="6" t="s">
        <v>48</v>
      </c>
      <c r="B46" s="6" t="s">
        <v>49</v>
      </c>
      <c r="C46" s="6" t="s">
        <v>50</v>
      </c>
      <c r="D46" s="7" t="s">
        <v>42</v>
      </c>
      <c r="E46" s="7" t="s">
        <v>51</v>
      </c>
      <c r="F46" s="8" t="s">
        <v>46</v>
      </c>
      <c r="G46" s="28">
        <v>265000</v>
      </c>
      <c r="H46" s="9" t="s">
        <v>52</v>
      </c>
      <c r="I46" s="31">
        <v>37657</v>
      </c>
    </row>
    <row r="47" spans="1:9" x14ac:dyDescent="0.3">
      <c r="A47" s="6" t="s">
        <v>43</v>
      </c>
      <c r="B47" s="6" t="s">
        <v>81</v>
      </c>
      <c r="C47" s="6" t="s">
        <v>76</v>
      </c>
      <c r="D47" s="7" t="s">
        <v>42</v>
      </c>
      <c r="E47" s="7" t="s">
        <v>82</v>
      </c>
      <c r="F47" s="8" t="s">
        <v>46</v>
      </c>
      <c r="G47" s="25">
        <v>330000.18</v>
      </c>
      <c r="H47" s="9">
        <f>G47*1.2102</f>
        <v>399366.21783599997</v>
      </c>
      <c r="I47" s="30">
        <v>8000</v>
      </c>
    </row>
    <row r="48" spans="1:9" ht="14.5" x14ac:dyDescent="0.35">
      <c r="A48" s="6" t="s">
        <v>43</v>
      </c>
      <c r="B48" s="6" t="s">
        <v>99</v>
      </c>
      <c r="C48" s="6" t="s">
        <v>44</v>
      </c>
      <c r="D48" s="7" t="s">
        <v>42</v>
      </c>
      <c r="E48" s="7" t="s">
        <v>45</v>
      </c>
      <c r="F48" s="8" t="s">
        <v>46</v>
      </c>
      <c r="G48" s="28">
        <v>361933</v>
      </c>
      <c r="H48" s="9" t="s">
        <v>47</v>
      </c>
      <c r="I48" s="29">
        <v>41000</v>
      </c>
    </row>
    <row r="49" spans="1:9" x14ac:dyDescent="0.3">
      <c r="D49" s="6"/>
      <c r="H49" s="9"/>
      <c r="I49" s="19"/>
    </row>
    <row r="50" spans="1:9" x14ac:dyDescent="0.3">
      <c r="D50" s="6"/>
      <c r="E50" s="20" t="s">
        <v>93</v>
      </c>
      <c r="F50" s="21"/>
      <c r="H50" s="22">
        <f>SUM(H2:H48)</f>
        <v>53772704.92633599</v>
      </c>
      <c r="I50" s="32">
        <f>SUM(I2:I48)</f>
        <v>3625493</v>
      </c>
    </row>
    <row r="51" spans="1:9" x14ac:dyDescent="0.35">
      <c r="D51" s="6"/>
    </row>
    <row r="52" spans="1:9" x14ac:dyDescent="0.3">
      <c r="A52" s="1" t="s">
        <v>119</v>
      </c>
      <c r="D52" s="6"/>
    </row>
    <row r="53" spans="1:9" x14ac:dyDescent="0.3">
      <c r="A53" s="23" t="s">
        <v>121</v>
      </c>
      <c r="D53" s="6"/>
    </row>
    <row r="54" spans="1:9" x14ac:dyDescent="0.3">
      <c r="A54" s="23" t="s">
        <v>117</v>
      </c>
      <c r="D54" s="6"/>
    </row>
    <row r="55" spans="1:9" x14ac:dyDescent="0.35">
      <c r="A55" s="6" t="s">
        <v>95</v>
      </c>
      <c r="D55" s="6"/>
    </row>
    <row r="56" spans="1:9" x14ac:dyDescent="0.35">
      <c r="A56" s="6" t="s">
        <v>118</v>
      </c>
      <c r="D56" s="6"/>
    </row>
    <row r="57" spans="1:9" x14ac:dyDescent="0.35">
      <c r="D57" s="6"/>
    </row>
    <row r="58" spans="1:9" x14ac:dyDescent="0.35">
      <c r="D58" s="6"/>
    </row>
    <row r="59" spans="1:9" x14ac:dyDescent="0.35">
      <c r="D59" s="6"/>
    </row>
    <row r="60" spans="1:9" x14ac:dyDescent="0.35">
      <c r="D60" s="6"/>
    </row>
    <row r="61" spans="1:9" x14ac:dyDescent="0.35">
      <c r="D61" s="6"/>
    </row>
    <row r="62" spans="1:9" x14ac:dyDescent="0.35">
      <c r="D62" s="6"/>
    </row>
    <row r="63" spans="1:9" x14ac:dyDescent="0.35">
      <c r="D63" s="6"/>
    </row>
    <row r="64" spans="1:9" x14ac:dyDescent="0.35">
      <c r="D64" s="6"/>
    </row>
    <row r="65" spans="6:7" s="6" customFormat="1" x14ac:dyDescent="0.35">
      <c r="F65" s="18"/>
      <c r="G65" s="18"/>
    </row>
    <row r="66" spans="6:7" s="6" customFormat="1" x14ac:dyDescent="0.35">
      <c r="F66" s="18"/>
      <c r="G66" s="18"/>
    </row>
    <row r="67" spans="6:7" s="6" customFormat="1" x14ac:dyDescent="0.35">
      <c r="F67" s="18"/>
      <c r="G67" s="18"/>
    </row>
    <row r="68" spans="6:7" s="6" customFormat="1" x14ac:dyDescent="0.35">
      <c r="F68" s="18"/>
      <c r="G68" s="18"/>
    </row>
    <row r="69" spans="6:7" s="6" customFormat="1" x14ac:dyDescent="0.35">
      <c r="F69" s="18"/>
      <c r="G69" s="18"/>
    </row>
    <row r="70" spans="6:7" s="6" customFormat="1" x14ac:dyDescent="0.35">
      <c r="F70" s="18"/>
      <c r="G70" s="18"/>
    </row>
    <row r="71" spans="6:7" s="6" customFormat="1" x14ac:dyDescent="0.35">
      <c r="F71" s="18"/>
      <c r="G71" s="18"/>
    </row>
    <row r="72" spans="6:7" s="6" customFormat="1" x14ac:dyDescent="0.35">
      <c r="F72" s="18"/>
      <c r="G72" s="18"/>
    </row>
    <row r="73" spans="6:7" s="6" customFormat="1" x14ac:dyDescent="0.35">
      <c r="F73" s="18"/>
      <c r="G73" s="18"/>
    </row>
    <row r="74" spans="6:7" s="6" customFormat="1" x14ac:dyDescent="0.35">
      <c r="F74" s="18"/>
      <c r="G74" s="18"/>
    </row>
    <row r="75" spans="6:7" s="6" customFormat="1" x14ac:dyDescent="0.35">
      <c r="F75" s="18"/>
      <c r="G75" s="18"/>
    </row>
    <row r="76" spans="6:7" s="6" customFormat="1" x14ac:dyDescent="0.35">
      <c r="F76" s="18"/>
      <c r="G76" s="18"/>
    </row>
    <row r="77" spans="6:7" s="6" customFormat="1" x14ac:dyDescent="0.35">
      <c r="F77" s="18"/>
      <c r="G77" s="18"/>
    </row>
    <row r="78" spans="6:7" s="6" customFormat="1" x14ac:dyDescent="0.35">
      <c r="F78" s="18"/>
      <c r="G78" s="18"/>
    </row>
    <row r="79" spans="6:7" s="6" customFormat="1" x14ac:dyDescent="0.35">
      <c r="F79" s="18"/>
      <c r="G79" s="18"/>
    </row>
    <row r="80" spans="6:7" s="6" customFormat="1" x14ac:dyDescent="0.35">
      <c r="F80" s="18"/>
      <c r="G80" s="18"/>
    </row>
    <row r="81" spans="6:7" s="6" customFormat="1" x14ac:dyDescent="0.35">
      <c r="F81" s="18"/>
      <c r="G81" s="18"/>
    </row>
    <row r="82" spans="6:7" s="6" customFormat="1" x14ac:dyDescent="0.35">
      <c r="F82" s="18"/>
      <c r="G82" s="18"/>
    </row>
  </sheetData>
  <sortState xmlns:xlrd2="http://schemas.microsoft.com/office/spreadsheetml/2017/richdata2" ref="A2:I48">
    <sortCondition ref="B2:B48"/>
    <sortCondition ref="C2:C48"/>
  </sortState>
  <pageMargins left="0.7" right="0.7" top="0.75" bottom="0.75" header="0.3" footer="0.3"/>
  <pageSetup paperSize="8" orientation="landscape"/>
  <ignoredErrors>
    <ignoredError sqref="H25" 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3409c3-aff2-4497-9443-465442976233" xsi:nil="true"/>
    <lcf76f155ced4ddcb4097134ff3c332f xmlns="aa845b6c-fc69-4c2f-96fe-b2f355a7a78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E569B6D407E34C9E44407D5D775338" ma:contentTypeVersion="16" ma:contentTypeDescription="Ein neues Dokument erstellen." ma:contentTypeScope="" ma:versionID="59233ba9c83a8736c7a3edcefcbfa7fc">
  <xsd:schema xmlns:xsd="http://www.w3.org/2001/XMLSchema" xmlns:xs="http://www.w3.org/2001/XMLSchema" xmlns:p="http://schemas.microsoft.com/office/2006/metadata/properties" xmlns:ns2="aa845b6c-fc69-4c2f-96fe-b2f355a7a780" xmlns:ns3="6f3409c3-aff2-4497-9443-465442976233" targetNamespace="http://schemas.microsoft.com/office/2006/metadata/properties" ma:root="true" ma:fieldsID="c9c609182d50a92c6dd3dc2e01f1f17d" ns2:_="" ns3:_="">
    <xsd:import namespace="aa845b6c-fc69-4c2f-96fe-b2f355a7a780"/>
    <xsd:import namespace="6f3409c3-aff2-4497-9443-465442976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45b6c-fc69-4c2f-96fe-b2f355a7a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b42da31-f07d-4bc5-921b-0bfb276d6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409c3-aff2-4497-9443-465442976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5c60bd-c06f-4de0-b083-bae3df21b60d}" ma:internalName="TaxCatchAll" ma:showField="CatchAllData" ma:web="6f3409c3-aff2-4497-9443-465442976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A28450-80FC-48DC-AB5E-D7BC7957D126}">
  <ds:schemaRefs>
    <ds:schemaRef ds:uri="http://schemas.microsoft.com/office/2006/metadata/properties"/>
    <ds:schemaRef ds:uri="http://schemas.microsoft.com/office/infopath/2007/PartnerControls"/>
    <ds:schemaRef ds:uri="6f3409c3-aff2-4497-9443-465442976233"/>
    <ds:schemaRef ds:uri="aa845b6c-fc69-4c2f-96fe-b2f355a7a780"/>
  </ds:schemaRefs>
</ds:datastoreItem>
</file>

<file path=customXml/itemProps2.xml><?xml version="1.0" encoding="utf-8"?>
<ds:datastoreItem xmlns:ds="http://schemas.openxmlformats.org/officeDocument/2006/customXml" ds:itemID="{508B6535-3C14-46C9-B7C5-6C05B98A5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45b6c-fc69-4c2f-96fe-b2f355a7a780"/>
    <ds:schemaRef ds:uri="6f3409c3-aff2-4497-9443-465442976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299E3-33B3-49B6-A896-DE0924955D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Woods</dc:creator>
  <cp:keywords/>
  <dc:description/>
  <cp:lastModifiedBy>Tim Woods</cp:lastModifiedBy>
  <cp:revision/>
  <dcterms:created xsi:type="dcterms:W3CDTF">2023-02-16T13:11:28Z</dcterms:created>
  <dcterms:modified xsi:type="dcterms:W3CDTF">2023-04-20T10:13:32Z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0x010100C2E569B6D407E34C9E44407D5D775338</vt:lpwstr>
  </property>
  <property fmtid="{D5CDD505-2E9C-101B-9397-08002B2CF9AE}" pid="3" name="MediaServiceImageTags">
    <vt:lpwstr/>
  </property>
</Properties>
</file>